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Users/pdepasquale/IRMA Dropbox/Standard and Standard-Setting/IRMA Mining Standard/2025 2nd DRAFT V2.0/Environmental Tables/Water Quality Tables/"/>
    </mc:Choice>
  </mc:AlternateContent>
  <xr:revisionPtr revIDLastSave="0" documentId="13_ncr:1_{3CB0F162-8E05-F14A-9F22-034EEF5A4EB2}" xr6:coauthVersionLast="47" xr6:coauthVersionMax="47" xr10:uidLastSave="{00000000-0000-0000-0000-000000000000}"/>
  <bookViews>
    <workbookView xWindow="1320" yWindow="620" windowWidth="37080" windowHeight="20980" tabRatio="884" xr2:uid="{00000000-000D-0000-FFFF-FFFF00000000}"/>
  </bookViews>
  <sheets>
    <sheet name="BACKGROUND" sheetId="19" r:id="rId1"/>
    <sheet name="Criteria Protective of All IRMA" sheetId="21" r:id="rId2"/>
    <sheet name="Criteria by Designated WaterUse" sheetId="24" r:id="rId3"/>
    <sheet name="Fresh Water Aquatic" sheetId="1" r:id="rId4"/>
    <sheet name="Marine Aquatic" sheetId="5" r:id="rId5"/>
    <sheet name="Drinking Water &amp; Human Health" sheetId="2" r:id="rId6"/>
    <sheet name="Ag &amp; Irrigation" sheetId="4" r:id="rId7"/>
    <sheet name="Aquaculture" sheetId="10" r:id="rId8"/>
    <sheet name="Recreational" sheetId="8" r:id="rId9"/>
    <sheet name="Industrial" sheetId="9" r:id="rId10"/>
    <sheet name="USEPA Hardness-Dependent Metals" sheetId="6" r:id="rId11"/>
    <sheet name="USEPA Ammonia" sheetId="18" r:id="rId12"/>
    <sheet name="CCME Zinc Eqn" sheetId="22" r:id="rId13"/>
  </sheets>
  <definedNames>
    <definedName name="_xlnm.Print_Area" localSheetId="6">'Ag &amp; Irrigation'!$A$1:$N$51</definedName>
    <definedName name="_xlnm.Print_Area" localSheetId="7">Aquaculture!$A$2:$P$40</definedName>
    <definedName name="_xlnm.Print_Area" localSheetId="2">'Criteria by Designated WaterUse'!$B$4:$I$66</definedName>
    <definedName name="_xlnm.Print_Area" localSheetId="1">'Criteria Protective of All IRMA'!$B$5:$G$68</definedName>
    <definedName name="_xlnm.Print_Area" localSheetId="5">'Drinking Water &amp; Human Health'!$A$4:$P$52</definedName>
    <definedName name="_xlnm.Print_Area" localSheetId="3">'Fresh Water Aquatic'!$A$3:$P$63</definedName>
    <definedName name="_xlnm.Print_Area" localSheetId="9">Industrial!$A$2:$I$47</definedName>
    <definedName name="_xlnm.Print_Area" localSheetId="4">'Marine Aquatic'!$A$3:$M$53</definedName>
    <definedName name="_xlnm.Print_Area" localSheetId="8">Recreational!$A$2:$L$47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4" i="24" l="1"/>
  <c r="M64" i="24"/>
  <c r="K64" i="24"/>
  <c r="I64" i="24"/>
  <c r="H64" i="24"/>
  <c r="G64" i="24"/>
  <c r="E64" i="24"/>
  <c r="I63" i="24"/>
  <c r="H63" i="24"/>
  <c r="G63" i="24"/>
  <c r="F63" i="24"/>
  <c r="E63" i="24"/>
  <c r="N62" i="24"/>
  <c r="M62" i="24"/>
  <c r="K62" i="24"/>
  <c r="I62" i="24"/>
  <c r="E62" i="24"/>
  <c r="I61" i="24"/>
  <c r="H61" i="24"/>
  <c r="G61" i="24"/>
  <c r="F61" i="24"/>
  <c r="E61" i="24"/>
  <c r="N60" i="24"/>
  <c r="M60" i="24"/>
  <c r="K60" i="24"/>
  <c r="H60" i="24"/>
  <c r="G60" i="24"/>
  <c r="F60" i="24"/>
  <c r="E60" i="24"/>
  <c r="N59" i="24"/>
  <c r="M59" i="24"/>
  <c r="K59" i="24"/>
  <c r="I59" i="24"/>
  <c r="H59" i="24"/>
  <c r="G59" i="24"/>
  <c r="F59" i="24"/>
  <c r="E59" i="24"/>
  <c r="N58" i="24"/>
  <c r="K58" i="24"/>
  <c r="I58" i="24"/>
  <c r="H58" i="24"/>
  <c r="G58" i="24"/>
  <c r="F58" i="24"/>
  <c r="E58" i="24"/>
  <c r="N57" i="24"/>
  <c r="M57" i="24"/>
  <c r="K57" i="24"/>
  <c r="I57" i="24"/>
  <c r="H57" i="24"/>
  <c r="G57" i="24"/>
  <c r="F57" i="24"/>
  <c r="E57" i="24"/>
  <c r="I56" i="24"/>
  <c r="G56" i="24"/>
  <c r="F56" i="24"/>
  <c r="E56" i="24"/>
  <c r="N55" i="24"/>
  <c r="M55" i="24"/>
  <c r="K55" i="24"/>
  <c r="I55" i="24"/>
  <c r="H55" i="24"/>
  <c r="F55" i="24"/>
  <c r="E55" i="24"/>
  <c r="H54" i="24"/>
  <c r="E54" i="24"/>
  <c r="N53" i="24"/>
  <c r="K53" i="24"/>
  <c r="I53" i="24"/>
  <c r="G53" i="24"/>
  <c r="F53" i="24"/>
  <c r="E53" i="24"/>
  <c r="F52" i="24"/>
  <c r="E51" i="24"/>
  <c r="E50" i="24"/>
  <c r="N49" i="24"/>
  <c r="M49" i="24"/>
  <c r="K49" i="24"/>
  <c r="I49" i="24"/>
  <c r="H49" i="24"/>
  <c r="G49" i="24"/>
  <c r="F49" i="24"/>
  <c r="E49" i="24"/>
  <c r="M48" i="24"/>
  <c r="I48" i="24"/>
  <c r="H48" i="24"/>
  <c r="G48" i="24"/>
  <c r="F48" i="24"/>
  <c r="E48" i="24"/>
  <c r="N47" i="24"/>
  <c r="M47" i="24"/>
  <c r="K47" i="24"/>
  <c r="H47" i="24"/>
  <c r="G47" i="24"/>
  <c r="F47" i="24"/>
  <c r="E47" i="24"/>
  <c r="N46" i="24"/>
  <c r="M46" i="24"/>
  <c r="K46" i="24"/>
  <c r="I46" i="24"/>
  <c r="H46" i="24"/>
  <c r="F46" i="24"/>
  <c r="E46" i="24"/>
  <c r="N45" i="24"/>
  <c r="K45" i="24"/>
  <c r="I45" i="24"/>
  <c r="G45" i="24"/>
  <c r="E45" i="24"/>
  <c r="N35" i="24"/>
  <c r="M35" i="24"/>
  <c r="K35" i="24"/>
  <c r="I35" i="24"/>
  <c r="H35" i="24"/>
  <c r="G35" i="24"/>
  <c r="F35" i="24"/>
  <c r="E35" i="24"/>
  <c r="N34" i="24"/>
  <c r="M34" i="24"/>
  <c r="K34" i="24"/>
  <c r="I34" i="24"/>
  <c r="H34" i="24"/>
  <c r="G34" i="24"/>
  <c r="I33" i="24"/>
  <c r="H33" i="24"/>
  <c r="G33" i="24"/>
  <c r="F33" i="24"/>
  <c r="E33" i="24"/>
  <c r="I32" i="24"/>
  <c r="F32" i="24"/>
  <c r="E32" i="24"/>
  <c r="E31" i="24"/>
  <c r="N30" i="24"/>
  <c r="M30" i="24"/>
  <c r="K30" i="24"/>
  <c r="I30" i="24"/>
  <c r="H30" i="24"/>
  <c r="F30" i="24"/>
  <c r="E30" i="24"/>
  <c r="N29" i="24"/>
  <c r="M29" i="24"/>
  <c r="K29" i="24"/>
  <c r="I29" i="24"/>
  <c r="H29" i="24"/>
  <c r="G29" i="24"/>
  <c r="F29" i="24"/>
  <c r="E29" i="24"/>
  <c r="I28" i="24"/>
  <c r="G28" i="24"/>
  <c r="F28" i="24"/>
  <c r="E27" i="24"/>
  <c r="N26" i="24"/>
  <c r="M26" i="24"/>
  <c r="K26" i="24"/>
  <c r="I26" i="24"/>
  <c r="H26" i="24"/>
  <c r="G26" i="24"/>
  <c r="F26" i="24"/>
  <c r="E26" i="24"/>
  <c r="I25" i="24"/>
  <c r="G25" i="24"/>
  <c r="F25" i="24"/>
  <c r="E25" i="24"/>
  <c r="N24" i="24"/>
  <c r="M24" i="24"/>
  <c r="K24" i="24"/>
  <c r="I24" i="24"/>
  <c r="H24" i="24"/>
  <c r="G24" i="24"/>
  <c r="F24" i="24"/>
  <c r="E24" i="24"/>
  <c r="N23" i="24"/>
  <c r="K23" i="24"/>
  <c r="I23" i="24"/>
  <c r="H23" i="24"/>
  <c r="G23" i="24"/>
  <c r="F23" i="24"/>
  <c r="E23" i="24"/>
  <c r="E22" i="24"/>
  <c r="G21" i="24"/>
  <c r="N20" i="24"/>
  <c r="M20" i="24"/>
  <c r="K20" i="24"/>
  <c r="I20" i="24"/>
  <c r="H20" i="24"/>
  <c r="G20" i="24"/>
  <c r="F20" i="24"/>
  <c r="E20" i="24"/>
  <c r="N19" i="24"/>
  <c r="K19" i="24"/>
  <c r="I19" i="24"/>
  <c r="H19" i="24"/>
  <c r="G19" i="24"/>
  <c r="F19" i="24"/>
  <c r="E19" i="24"/>
  <c r="N18" i="24"/>
  <c r="M18" i="24"/>
  <c r="K18" i="24"/>
  <c r="I18" i="24"/>
  <c r="H18" i="24"/>
  <c r="G18" i="24"/>
  <c r="F18" i="24"/>
  <c r="E18" i="24"/>
  <c r="M17" i="24"/>
  <c r="I17" i="24"/>
  <c r="G17" i="24"/>
  <c r="N16" i="24"/>
  <c r="M16" i="24"/>
  <c r="K16" i="24"/>
  <c r="I16" i="24"/>
  <c r="G16" i="24"/>
  <c r="E16" i="24"/>
  <c r="M15" i="24"/>
  <c r="H15" i="24"/>
  <c r="G15" i="24"/>
  <c r="E15" i="24"/>
  <c r="H14" i="24"/>
  <c r="G14" i="24"/>
  <c r="F14" i="24"/>
  <c r="E13" i="24"/>
  <c r="N12" i="24"/>
  <c r="M12" i="24"/>
  <c r="K12" i="24"/>
  <c r="I12" i="24"/>
  <c r="H12" i="24"/>
  <c r="G12" i="24"/>
  <c r="F12" i="24"/>
  <c r="E12" i="24"/>
  <c r="N11" i="24"/>
  <c r="K11" i="24"/>
  <c r="I11" i="24"/>
  <c r="H11" i="24"/>
  <c r="G11" i="24"/>
  <c r="F11" i="24"/>
  <c r="E11" i="24"/>
  <c r="H10" i="24"/>
  <c r="G10" i="24"/>
  <c r="F10" i="24"/>
  <c r="M9" i="24"/>
  <c r="I9" i="24"/>
  <c r="H9" i="24"/>
  <c r="G9" i="24"/>
  <c r="F9" i="24"/>
  <c r="N8" i="24"/>
  <c r="M8" i="24"/>
  <c r="K8" i="24"/>
  <c r="I8" i="24"/>
  <c r="H8" i="24"/>
  <c r="G8" i="24"/>
  <c r="F8" i="24"/>
  <c r="E8" i="24"/>
  <c r="N7" i="24"/>
  <c r="K7" i="24"/>
  <c r="I7" i="24"/>
  <c r="H7" i="24"/>
  <c r="F7" i="24"/>
  <c r="E7" i="24"/>
  <c r="N6" i="24"/>
  <c r="K6" i="24"/>
  <c r="I6" i="24"/>
  <c r="H6" i="24"/>
  <c r="G6" i="24"/>
  <c r="F6" i="24"/>
  <c r="E6" i="24"/>
  <c r="E27" i="10"/>
  <c r="E30" i="2"/>
  <c r="G28" i="8" l="1"/>
  <c r="I23" i="5"/>
  <c r="L30" i="2"/>
  <c r="K30" i="2" l="1"/>
  <c r="N30" i="2"/>
  <c r="F23" i="5"/>
  <c r="L27" i="10"/>
  <c r="H23" i="5"/>
  <c r="E35" i="1" l="1"/>
  <c r="K35" i="1" l="1"/>
  <c r="G35" i="1"/>
  <c r="L35" i="1" l="1"/>
  <c r="F35" i="1"/>
  <c r="E35" i="10"/>
  <c r="K35" i="10"/>
  <c r="M39" i="2" l="1"/>
  <c r="M38" i="2"/>
  <c r="L39" i="2"/>
  <c r="E39" i="2" l="1"/>
  <c r="J39" i="2" l="1"/>
  <c r="I39" i="2"/>
  <c r="I38" i="2"/>
  <c r="E33" i="10"/>
  <c r="K33" i="10" l="1"/>
  <c r="L32" i="10"/>
  <c r="E32" i="10"/>
  <c r="F32" i="10"/>
  <c r="G32" i="10"/>
  <c r="F27" i="10" l="1"/>
  <c r="J35" i="1"/>
  <c r="K27" i="10"/>
  <c r="I35" i="8" l="1"/>
  <c r="I34" i="8"/>
  <c r="G35" i="8"/>
  <c r="G34" i="8"/>
  <c r="M32" i="10"/>
  <c r="K32" i="10"/>
  <c r="K31" i="4"/>
  <c r="J38" i="2"/>
  <c r="L38" i="2"/>
  <c r="E38" i="2"/>
  <c r="M45" i="1"/>
  <c r="K45" i="1"/>
  <c r="B11" i="22" l="1"/>
  <c r="P25" i="4" l="1"/>
  <c r="S24" i="4"/>
  <c r="R23" i="2"/>
  <c r="U22" i="2"/>
  <c r="J14" i="6"/>
  <c r="J33" i="6" s="1"/>
  <c r="G14" i="6"/>
  <c r="G33" i="6" s="1"/>
  <c r="I13" i="6"/>
  <c r="I32" i="6" s="1"/>
  <c r="K12" i="6"/>
  <c r="K30" i="6" s="1"/>
  <c r="H12" i="6"/>
  <c r="H30" i="6" s="1"/>
  <c r="I11" i="6"/>
  <c r="I28" i="6"/>
  <c r="G10" i="6"/>
  <c r="G27" i="6" s="1"/>
  <c r="J8" i="6"/>
  <c r="J25" i="6" s="1"/>
  <c r="H7" i="6"/>
  <c r="H24" i="6" s="1"/>
  <c r="G17" i="6"/>
  <c r="F11" i="6"/>
  <c r="F17" i="6"/>
  <c r="K14" i="6"/>
  <c r="K33" i="6" s="1"/>
  <c r="I14" i="6"/>
  <c r="I33" i="6"/>
  <c r="H14" i="6"/>
  <c r="H33" i="6" s="1"/>
  <c r="F14" i="6"/>
  <c r="F33" i="6" s="1"/>
  <c r="K13" i="6"/>
  <c r="K32" i="6" s="1"/>
  <c r="G13" i="6"/>
  <c r="G32" i="6" s="1"/>
  <c r="J12" i="6"/>
  <c r="J30" i="6"/>
  <c r="I12" i="6"/>
  <c r="I30" i="6" s="1"/>
  <c r="G12" i="6"/>
  <c r="G30" i="6" s="1"/>
  <c r="F12" i="6"/>
  <c r="F30" i="6" s="1"/>
  <c r="K11" i="6"/>
  <c r="K28" i="6" s="1"/>
  <c r="J11" i="6"/>
  <c r="J28" i="6" s="1"/>
  <c r="H11" i="6"/>
  <c r="H28" i="6"/>
  <c r="G11" i="6"/>
  <c r="G28" i="6"/>
  <c r="K10" i="6"/>
  <c r="K27" i="6"/>
  <c r="J10" i="6"/>
  <c r="J27" i="6" s="1"/>
  <c r="I10" i="6"/>
  <c r="I27" i="6" s="1"/>
  <c r="H10" i="6"/>
  <c r="H27" i="6"/>
  <c r="F10" i="6"/>
  <c r="F27" i="6" s="1"/>
  <c r="K8" i="6"/>
  <c r="K25" i="6" s="1"/>
  <c r="I8" i="6"/>
  <c r="I25" i="6"/>
  <c r="H8" i="6"/>
  <c r="H25" i="6" s="1"/>
  <c r="G8" i="6"/>
  <c r="G25" i="6" s="1"/>
  <c r="F8" i="6"/>
  <c r="F25" i="6" s="1"/>
  <c r="K7" i="6"/>
  <c r="K24" i="6"/>
  <c r="J7" i="6"/>
  <c r="J24" i="6"/>
  <c r="I7" i="6"/>
  <c r="I24" i="6"/>
  <c r="G7" i="6"/>
  <c r="F7" i="6"/>
  <c r="G2" i="6"/>
  <c r="F28" i="6" l="1"/>
  <c r="G24" i="6"/>
  <c r="F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 Chambers</author>
  </authors>
  <commentList>
    <comment ref="K12" authorId="0" shapeId="0" xr:uid="{C3C31241-7215-4443-9B74-11F630A19704}">
      <text>
        <r>
          <rPr>
            <b/>
            <sz val="9"/>
            <color indexed="81"/>
            <rFont val="Tahoma"/>
            <family val="2"/>
          </rPr>
          <t>David Chambers:</t>
        </r>
        <r>
          <rPr>
            <sz val="9"/>
            <color indexed="81"/>
            <rFont val="Tahoma"/>
            <family val="2"/>
          </rPr>
          <t xml:space="preserve">
Hardness dependent, and used the same hardness requirements as South Africa (Meade 1989?)
Hardness 0-60       Cd 0.2 ug/L
Hardness 60-120    Cd 0.8 ug/L
Hardness 120-180  Cd 1.3 ug/L
Hardness 180        Cd 1.8 ug/L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 Chambers</author>
  </authors>
  <commentList>
    <comment ref="G6" authorId="0" shapeId="0" xr:uid="{00000000-0006-0000-0300-000001000000}">
      <text>
        <r>
          <rPr>
            <b/>
            <sz val="9"/>
            <color indexed="81"/>
            <rFont val="Tahoma"/>
            <family val="2"/>
          </rPr>
          <t>David Chambers:</t>
        </r>
        <r>
          <rPr>
            <sz val="9"/>
            <color indexed="81"/>
            <rFont val="Tahoma"/>
            <family val="2"/>
          </rPr>
          <t xml:space="preserve">
Aluminum has various pH and ‘disturbance’ options.  55 represents slightly disturbed and 95% species protection.</t>
        </r>
      </text>
    </comment>
    <comment ref="G8" authorId="0" shapeId="0" xr:uid="{00000000-0006-0000-0300-000002000000}">
      <text>
        <r>
          <rPr>
            <b/>
            <sz val="9"/>
            <color rgb="FF000000"/>
            <rFont val="Tahoma"/>
            <family val="2"/>
          </rPr>
          <t>David Chambers:</t>
        </r>
        <r>
          <rPr>
            <sz val="9"/>
            <color rgb="FF000000"/>
            <rFont val="Tahoma"/>
            <family val="2"/>
          </rPr>
          <t xml:space="preserve">
</t>
        </r>
        <r>
          <rPr>
            <sz val="9"/>
            <color rgb="FF000000"/>
            <rFont val="Tahoma"/>
            <family val="2"/>
          </rPr>
          <t>As(III) = 24 ug/L, As(V) = 13 ug/L</t>
        </r>
      </text>
    </comment>
    <comment ref="E24" authorId="0" shapeId="0" xr:uid="{00000000-0006-0000-0300-000003000000}">
      <text>
        <r>
          <rPr>
            <b/>
            <sz val="9"/>
            <color indexed="81"/>
            <rFont val="Tahoma"/>
            <family val="2"/>
          </rPr>
          <t>David Chambers:</t>
        </r>
        <r>
          <rPr>
            <sz val="9"/>
            <color indexed="81"/>
            <rFont val="Tahoma"/>
            <family val="2"/>
          </rPr>
          <t xml:space="preserve">
Lotic (streams and rivers) = 3.1
Lentic (ponds and lakes) = 1.5
</t>
        </r>
      </text>
    </comment>
    <comment ref="E35" authorId="0" shapeId="0" xr:uid="{00000000-0006-0000-0300-000004000000}">
      <text>
        <r>
          <rPr>
            <b/>
            <sz val="9"/>
            <color indexed="81"/>
            <rFont val="Tahoma"/>
            <family val="2"/>
          </rPr>
          <t>David Chambers:</t>
        </r>
        <r>
          <rPr>
            <sz val="9"/>
            <color indexed="81"/>
            <rFont val="Tahoma"/>
            <family val="2"/>
          </rPr>
          <t xml:space="preserve">
Calculated value based on Temperature and pH (For comparison/reference only, value uses USEPA CCC criteria, pH=7.0, T=20°C, and converts Total Ammonia Nitrogen (TAN) to Measured as Nitrogen (MAN) using the formula MAN = 0.822 x TAN)
Total Ammonia was converted to Unionized Ammonia using the correction (0.00396) from the Table on the BACKGROUND sheet, pH=7.0, T=20°C</t>
        </r>
      </text>
    </comment>
    <comment ref="F35" authorId="0" shapeId="0" xr:uid="{00000000-0006-0000-0300-000005000000}">
      <text>
        <r>
          <rPr>
            <b/>
            <sz val="9"/>
            <color indexed="81"/>
            <rFont val="Tahoma"/>
            <family val="2"/>
          </rPr>
          <t>David Chambers:</t>
        </r>
        <r>
          <rPr>
            <sz val="9"/>
            <color indexed="81"/>
            <rFont val="Tahoma"/>
            <family val="2"/>
          </rPr>
          <t xml:space="preserve">
CCME (2024) listed as "Ammonia (un-ionized)"  
For comparison, 0.019 mg/L unionized ammonia at pH 7 and 20°C would be Total ammonia N = 4.82 mg/L at pH 7/20°C
MDMER (2024) is 0.05 mg/L "un-ionized ammonia espressed as Nitrogen" (4.04 mg/L TAN at pH 7 and 20°C)</t>
        </r>
      </text>
    </comment>
    <comment ref="G35" authorId="0" shapeId="0" xr:uid="{00000000-0006-0000-0300-000006000000}">
      <text>
        <r>
          <rPr>
            <b/>
            <sz val="9"/>
            <color indexed="81"/>
            <rFont val="Tahoma"/>
            <family val="2"/>
          </rPr>
          <t>David Chambers:</t>
        </r>
        <r>
          <rPr>
            <sz val="9"/>
            <color indexed="81"/>
            <rFont val="Tahoma"/>
            <family val="2"/>
          </rPr>
          <t xml:space="preserve">
Ammonia as total ammonia nitrogen, measured as [NH3-N] at pH 8
conversion to unionized NH3 assumes pH 8 at 20°C
Total Ammonia was converted to Unionized Ammonia using the correction (0.0382) from the Table on the BACKGROUND sheet, pH=8.0, T=20°C</t>
        </r>
      </text>
    </comment>
    <comment ref="J35" authorId="0" shapeId="0" xr:uid="{00000000-0006-0000-0300-000007000000}">
      <text>
        <r>
          <rPr>
            <b/>
            <sz val="9"/>
            <color indexed="81"/>
            <rFont val="Tahoma"/>
            <family val="2"/>
          </rPr>
          <t>David Chambers:</t>
        </r>
        <r>
          <rPr>
            <sz val="9"/>
            <color indexed="81"/>
            <rFont val="Tahoma"/>
            <family val="2"/>
          </rPr>
          <t xml:space="preserve">
South Africa (1996) fresh water quality criteria, listed as un-ionized ammonia</t>
        </r>
      </text>
    </comment>
    <comment ref="K35" authorId="0" shapeId="0" xr:uid="{00000000-0006-0000-0300-000008000000}">
      <text>
        <r>
          <rPr>
            <b/>
            <sz val="9"/>
            <color indexed="81"/>
            <rFont val="Tahoma"/>
            <family val="2"/>
          </rPr>
          <t>David Chambers:</t>
        </r>
        <r>
          <rPr>
            <sz val="9"/>
            <color indexed="81"/>
            <rFont val="Tahoma"/>
            <family val="2"/>
          </rPr>
          <t xml:space="preserve">
Peru (2015) is assumed to be total ammonia (NH3 and NH4+) at pH 7 and 20°C
Total Ammonia was converted to Unionized Ammonia using the correction (0.0396) from the Table on the BACKGROUND sheet, pH=7.0, T=20°C</t>
        </r>
      </text>
    </comment>
    <comment ref="L35" authorId="0" shapeId="0" xr:uid="{00000000-0006-0000-0300-000009000000}">
      <text>
        <r>
          <rPr>
            <b/>
            <sz val="9"/>
            <color indexed="81"/>
            <rFont val="Tahoma"/>
            <family val="2"/>
          </rPr>
          <t>David Chambers:</t>
        </r>
        <r>
          <rPr>
            <sz val="9"/>
            <color indexed="81"/>
            <rFont val="Tahoma"/>
            <family val="2"/>
          </rPr>
          <t xml:space="preserve">
Criteria (2021) assumed to be unionized ammonia as 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 Chambers</author>
  </authors>
  <commentList>
    <comment ref="F19" authorId="0" shapeId="0" xr:uid="{00000000-0006-0000-0400-000001000000}">
      <text>
        <r>
          <rPr>
            <b/>
            <sz val="9"/>
            <color indexed="81"/>
            <rFont val="Tahoma"/>
            <family val="2"/>
          </rPr>
          <t>David Chambers:</t>
        </r>
        <r>
          <rPr>
            <sz val="9"/>
            <color indexed="81"/>
            <rFont val="Tahoma"/>
            <family val="2"/>
          </rPr>
          <t xml:space="preserve">
This  Default Guideline Value is for the 95% Level of Species Protection. It is "recommended for application for slightly to moderately disturbed ecosystems. However, this Default Guideline Value may be under-protective for key sensitive species (e.g. bivalve molluscs, cnidarians). If there are concerns about the protection of key sensitive species, the  99% Level of Species Protection Default Guideline Value could be adopted for slightly to moderately disturbed ecosystems.”</t>
        </r>
      </text>
    </comment>
    <comment ref="F23" authorId="0" shapeId="0" xr:uid="{00000000-0006-0000-0400-000002000000}">
      <text>
        <r>
          <rPr>
            <b/>
            <sz val="9"/>
            <color indexed="81"/>
            <rFont val="Tahoma"/>
            <family val="2"/>
          </rPr>
          <t>David Chambers:</t>
        </r>
        <r>
          <rPr>
            <sz val="9"/>
            <color indexed="81"/>
            <rFont val="Tahoma"/>
            <family val="2"/>
          </rPr>
          <t xml:space="preserve">
Ammonia as total ammonia nitrogen, measured as [NH3-N] at pH 8
conversion to unionized NH3 assumes pH 8 at 20°C
Total Ammonia was converted to Unionized Ammonia using the correction (0.0 382) from the Table on the BACKGROUND sheet, pH=8.0, T=20°C</t>
        </r>
      </text>
    </comment>
    <comment ref="H23" authorId="0" shapeId="0" xr:uid="{00000000-0006-0000-0400-000003000000}">
      <text>
        <r>
          <rPr>
            <b/>
            <sz val="9"/>
            <color indexed="81"/>
            <rFont val="Tahoma"/>
            <family val="2"/>
          </rPr>
          <t>David Chambers:</t>
        </r>
        <r>
          <rPr>
            <sz val="9"/>
            <color indexed="81"/>
            <rFont val="Tahoma"/>
            <family val="2"/>
          </rPr>
          <t xml:space="preserve">
South Africa (2022) Ammonia standard listed as Total Ammonia as N. There is no discussion of the temperature or pH at which this criteria was developed, so a pH=7.0 and T=20°C is assumed, as for other similar calculations.
Total Ammonia was converted to Unionized Ammonia using the correction (0.0382) from the Table on the BACKGROUND sheet, pH=8.0, T=20°C</t>
        </r>
      </text>
    </comment>
    <comment ref="I23" authorId="0" shapeId="0" xr:uid="{00000000-0006-0000-0400-000004000000}">
      <text>
        <r>
          <rPr>
            <b/>
            <sz val="9"/>
            <color indexed="81"/>
            <rFont val="Tahoma"/>
            <family val="2"/>
          </rPr>
          <t>David Chambers:</t>
        </r>
        <r>
          <rPr>
            <sz val="9"/>
            <color indexed="81"/>
            <rFont val="Tahoma"/>
            <family val="2"/>
          </rPr>
          <t xml:space="preserve">
Peru (2015) is assumed to be total ammonia (NH3 and NH4+) at pH 7 and 20°C
Total Ammonia was converted to Unionized Ammonia using the correction (0.0396) from the Table on the BACKGROUND sheet, pH=7.0, T=20°C</t>
        </r>
      </text>
    </comment>
    <comment ref="J23" authorId="0" shapeId="0" xr:uid="{00000000-0006-0000-0400-000005000000}">
      <text>
        <r>
          <rPr>
            <b/>
            <sz val="9"/>
            <color indexed="81"/>
            <rFont val="Tahoma"/>
            <family val="2"/>
          </rPr>
          <t>David Chambers:</t>
        </r>
        <r>
          <rPr>
            <sz val="9"/>
            <color indexed="81"/>
            <rFont val="Tahoma"/>
            <family val="2"/>
          </rPr>
          <t xml:space="preserve">
Criteria (2021) assumed to be unionized ammonia as 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David Chambers</author>
    <author>Ann Maest</author>
  </authors>
  <commentList>
    <comment ref="E30" authorId="0" shapeId="0" xr:uid="{00000000-0006-0000-0500-000001000000}">
      <text>
        <r>
          <rPr>
            <b/>
            <sz val="9"/>
            <color indexed="81"/>
            <rFont val="Tahoma"/>
            <family val="2"/>
          </rPr>
          <t>David Chambers:</t>
        </r>
        <r>
          <rPr>
            <sz val="9"/>
            <color indexed="81"/>
            <rFont val="Tahoma"/>
            <family val="2"/>
          </rPr>
          <t xml:space="preserve">
Ammonia as total ammonia nitrogen, measured as [NH3-N] at pH 8
conversion to unionized NH3 assumes pH 8 at 20°C
Total Ammonia was converted to Unionized Ammonia using the correction (0.0382) from the Table on the BACKGROUND sheet, pH=8.0, T=20°C</t>
        </r>
      </text>
    </comment>
    <comment ref="K30" authorId="0" shapeId="0" xr:uid="{00000000-0006-0000-0500-000002000000}">
      <text>
        <r>
          <rPr>
            <b/>
            <sz val="9"/>
            <color indexed="81"/>
            <rFont val="Tahoma"/>
            <family val="2"/>
          </rPr>
          <t>David Chambers:</t>
        </r>
        <r>
          <rPr>
            <sz val="9"/>
            <color indexed="81"/>
            <rFont val="Tahoma"/>
            <family val="2"/>
          </rPr>
          <t xml:space="preserve">
South Africa (1996) Domestic Use water quality criteria, listed as total ammonia. There is no discussion of the temperature or pH at which this criteria was developed, so a pH=7.0 and T=20°C is assumed, as for other similar calculations.
Total Ammonia was converted to Unionized Ammonia using the correction (0.0382) from the Table on the BACKGROUND sheet, pH=8.0, T=20°C</t>
        </r>
      </text>
    </comment>
    <comment ref="L30" authorId="0" shapeId="0" xr:uid="{00000000-0006-0000-0500-000003000000}">
      <text>
        <r>
          <rPr>
            <b/>
            <sz val="9"/>
            <color indexed="81"/>
            <rFont val="Tahoma"/>
            <family val="2"/>
          </rPr>
          <t>David Chambers:</t>
        </r>
        <r>
          <rPr>
            <sz val="9"/>
            <color indexed="81"/>
            <rFont val="Tahoma"/>
            <family val="2"/>
          </rPr>
          <t xml:space="preserve">
Peru (2015) is assumed to be total ammonia (NH3 and NH4+) at pH 7 and 20°C
Total Ammonia was converted to Unionized Ammonia using the correction (0.0396) from the Table on the BACKGROUND sheet, pH=7.0, T=20°C</t>
        </r>
      </text>
    </comment>
    <comment ref="M30" authorId="0" shapeId="0" xr:uid="{00000000-0006-0000-0500-000004000000}">
      <text>
        <r>
          <rPr>
            <b/>
            <sz val="9"/>
            <color indexed="81"/>
            <rFont val="Tahoma"/>
            <family val="2"/>
          </rPr>
          <t>David Chambers:</t>
        </r>
        <r>
          <rPr>
            <sz val="9"/>
            <color indexed="81"/>
            <rFont val="Tahoma"/>
            <family val="2"/>
          </rPr>
          <t xml:space="preserve">
Criteria (2021) assumed to be unionized ammonia as N</t>
        </r>
      </text>
    </comment>
    <comment ref="N30" authorId="0" shapeId="0" xr:uid="{00000000-0006-0000-0500-000005000000}">
      <text>
        <r>
          <rPr>
            <b/>
            <sz val="9"/>
            <color indexed="81"/>
            <rFont val="Tahoma"/>
            <family val="2"/>
          </rPr>
          <t>David Chambers:</t>
        </r>
        <r>
          <rPr>
            <sz val="9"/>
            <color indexed="81"/>
            <rFont val="Tahoma"/>
            <family val="2"/>
          </rPr>
          <t xml:space="preserve">
Criteria listed as "ammonia (calculated as N)" There is no discussion of the temperature or pH at which this criteria was developed, so a pH=7.0 and T=20°C is assumed, as for other similar calculations.
Total Ammonia was converted to Unionized Ammonia using the correction (0.0382) from the Table on the BACKGROUND sheet, pH=8.0, T=20°C
</t>
        </r>
      </text>
    </comment>
    <comment ref="G34" authorId="1" shapeId="0" xr:uid="{00000000-0006-0000-0500-000006000000}">
      <text>
        <r>
          <rPr>
            <b/>
            <sz val="9"/>
            <color indexed="81"/>
            <rFont val="Tahoma"/>
            <family val="2"/>
          </rPr>
          <t>Ann Maest:</t>
        </r>
        <r>
          <rPr>
            <sz val="9"/>
            <color indexed="81"/>
            <rFont val="Tahoma"/>
            <family val="2"/>
          </rPr>
          <t xml:space="preserve">
The MCL for total coliforms is: No more than 5.0% samples total coliform-positive in a month. BUT...Every sample that has total coliforms must be analyzed for fecal coliforms; no fecal coliforms are allowed.
This is interpreted as a 0 E coli b/c it is a type of fecal coliform, so if fecal coliforms need to be zero, E coli would also need to be zero.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David Chambers</author>
  </authors>
  <commentList>
    <comment ref="E11" authorId="0" shapeId="0" xr:uid="{00000000-0006-0000-0700-000001000000}">
      <text>
        <r>
          <rPr>
            <b/>
            <sz val="9"/>
            <color indexed="81"/>
            <rFont val="Tahoma"/>
            <family val="2"/>
          </rPr>
          <t>David Chambers:</t>
        </r>
        <r>
          <rPr>
            <sz val="9"/>
            <color indexed="81"/>
            <rFont val="Tahoma"/>
            <family val="2"/>
          </rPr>
          <t xml:space="preserve">
Hardness dependent, and used the same hardness requirements as South Africa (Meade 1989?)
Hardness 0-60       Cd 0.2 ug/L
Hardness 60-120    Cd 0.8 ug/L
Hardness 120-180  Cd 1.3 ug/L
Hardness 180        Cd 1.8 ug/L</t>
        </r>
      </text>
    </comment>
    <comment ref="F11" authorId="0" shapeId="0" xr:uid="{00000000-0006-0000-0700-000002000000}">
      <text>
        <r>
          <rPr>
            <b/>
            <sz val="9"/>
            <color indexed="81"/>
            <rFont val="Tahoma"/>
            <family val="2"/>
          </rPr>
          <t>David Chambers:</t>
        </r>
        <r>
          <rPr>
            <sz val="9"/>
            <color indexed="81"/>
            <rFont val="Tahoma"/>
            <family val="2"/>
          </rPr>
          <t xml:space="preserve">
Hardness dependent (Meade 1989?)
Hardness 0-60       Cd 0.2 ug/L
Hardness 60-120    Cd 0.8 ug/L
Hardness 120-180  Cd 1.3 ug/L
Hardness 180        Cd 1.8 ug/L</t>
        </r>
      </text>
    </comment>
    <comment ref="E27" authorId="0" shapeId="0" xr:uid="{00000000-0006-0000-0700-000003000000}">
      <text>
        <r>
          <rPr>
            <b/>
            <sz val="9"/>
            <color indexed="81"/>
            <rFont val="Tahoma"/>
            <family val="2"/>
          </rPr>
          <t>David Chambers:</t>
        </r>
        <r>
          <rPr>
            <sz val="9"/>
            <color indexed="81"/>
            <rFont val="Tahoma"/>
            <family val="2"/>
          </rPr>
          <t xml:space="preserve">
Ammonia as total ammonia nitrogen, measured as [NH3-N] at pH 8
conversion to unionized NH3 assumes pH 8 at 20°C
Total Ammonia was converted to Unionized Ammonia using the correction (0.0382) from the Table on the BACKGROUND sheet, pH=8.0, T=20°C</t>
        </r>
      </text>
    </comment>
    <comment ref="F27" authorId="0" shapeId="0" xr:uid="{00000000-0006-0000-0700-000004000000}">
      <text>
        <r>
          <rPr>
            <b/>
            <sz val="9"/>
            <color indexed="81"/>
            <rFont val="Tahoma"/>
            <family val="2"/>
          </rPr>
          <t>David Chambers:</t>
        </r>
        <r>
          <rPr>
            <sz val="9"/>
            <color indexed="81"/>
            <rFont val="Tahoma"/>
            <family val="2"/>
          </rPr>
          <t xml:space="preserve">
South Africa (1996) fresh water quality criteria, listed as un-ionized ammonia</t>
        </r>
      </text>
    </comment>
    <comment ref="K27" authorId="0" shapeId="0" xr:uid="{00000000-0006-0000-0700-000005000000}">
      <text>
        <r>
          <rPr>
            <b/>
            <sz val="9"/>
            <color indexed="81"/>
            <rFont val="Tahoma"/>
            <family val="2"/>
          </rPr>
          <t>David Chambers:</t>
        </r>
        <r>
          <rPr>
            <sz val="9"/>
            <color indexed="81"/>
            <rFont val="Tahoma"/>
            <family val="2"/>
          </rPr>
          <t xml:space="preserve">
Ammonia standard (2000) listed as un-ionized ammonia</t>
        </r>
      </text>
    </comment>
    <comment ref="L27" authorId="0" shapeId="0" xr:uid="{00000000-0006-0000-0700-000006000000}">
      <text>
        <r>
          <rPr>
            <b/>
            <sz val="9"/>
            <color indexed="81"/>
            <rFont val="Tahoma"/>
            <family val="2"/>
          </rPr>
          <t>David Chambers:</t>
        </r>
        <r>
          <rPr>
            <sz val="9"/>
            <color indexed="81"/>
            <rFont val="Tahoma"/>
            <family val="2"/>
          </rPr>
          <t xml:space="preserve">
Ammonia standard (2022) listed as Total Ammonia as N. There is no discussion of the temperature or pH at which this criteria was developed, so a pH=7.0 and T=20°C is assumed, as for other similar calculations.
Total Ammonia was converted to Unionized Ammonia using the correction (0.0382) from the Table on the BACKGROUND sheet, pH=8.0, T=20°C</t>
        </r>
      </text>
    </comment>
    <comment ref="N27" authorId="0" shapeId="0" xr:uid="{00000000-0006-0000-0700-000007000000}">
      <text>
        <r>
          <rPr>
            <b/>
            <sz val="9"/>
            <color indexed="81"/>
            <rFont val="Tahoma"/>
            <family val="2"/>
          </rPr>
          <t>David Chambers:</t>
        </r>
        <r>
          <rPr>
            <sz val="9"/>
            <color indexed="81"/>
            <rFont val="Tahoma"/>
            <family val="2"/>
          </rPr>
          <t xml:space="preserve">
Criteria (2021) assumed to be unionized ammonia as 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David Chambers</author>
  </authors>
  <commentList>
    <comment ref="G28" authorId="0" shapeId="0" xr:uid="{00000000-0006-0000-0800-000001000000}">
      <text>
        <r>
          <rPr>
            <b/>
            <sz val="9"/>
            <color indexed="81"/>
            <rFont val="Tahoma"/>
            <family val="2"/>
          </rPr>
          <t>David Chambers:</t>
        </r>
        <r>
          <rPr>
            <sz val="9"/>
            <color indexed="81"/>
            <rFont val="Tahoma"/>
            <family val="2"/>
          </rPr>
          <t xml:space="preserve">
Ammonia measured as N, unlike most other AUS-NZ ammonia criteria</t>
        </r>
      </text>
    </comment>
    <comment ref="J28" authorId="0" shapeId="0" xr:uid="{00000000-0006-0000-0800-000002000000}">
      <text>
        <r>
          <rPr>
            <b/>
            <sz val="9"/>
            <color indexed="81"/>
            <rFont val="Tahoma"/>
            <family val="2"/>
          </rPr>
          <t>David Chambers:</t>
        </r>
        <r>
          <rPr>
            <sz val="9"/>
            <color indexed="81"/>
            <rFont val="Tahoma"/>
            <family val="2"/>
          </rPr>
          <t xml:space="preserve">
Criteria (2021) assumed to be unionized ammonia as 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David Chambers</author>
  </authors>
  <commentList>
    <comment ref="F33" authorId="0" shapeId="0" xr:uid="{00000000-0006-0000-0900-000001000000}">
      <text>
        <r>
          <rPr>
            <b/>
            <sz val="9"/>
            <color indexed="81"/>
            <rFont val="Tahoma"/>
            <family val="2"/>
          </rPr>
          <t>David Chambers:</t>
        </r>
        <r>
          <rPr>
            <sz val="9"/>
            <color indexed="81"/>
            <rFont val="Tahoma"/>
            <family val="2"/>
          </rPr>
          <t xml:space="preserve">
Criteria (2021) assumed to be unionized ammonia as N</t>
        </r>
      </text>
    </comment>
    <comment ref="G33" authorId="0" shapeId="0" xr:uid="{00000000-0006-0000-0900-000002000000}">
      <text>
        <r>
          <rPr>
            <b/>
            <sz val="9"/>
            <color indexed="81"/>
            <rFont val="Tahoma"/>
            <family val="2"/>
          </rPr>
          <t>David Chambers:</t>
        </r>
        <r>
          <rPr>
            <sz val="9"/>
            <color indexed="81"/>
            <rFont val="Tahoma"/>
            <family val="2"/>
          </rPr>
          <t xml:space="preserve">
Criteria (2021) assumed to be unionized ammonia as N</t>
        </r>
      </text>
    </comment>
  </commentList>
</comments>
</file>

<file path=xl/sharedStrings.xml><?xml version="1.0" encoding="utf-8"?>
<sst xmlns="http://schemas.openxmlformats.org/spreadsheetml/2006/main" count="1896" uniqueCount="518">
  <si>
    <t>Antimony</t>
  </si>
  <si>
    <t>Arsenic</t>
  </si>
  <si>
    <t>Barium</t>
  </si>
  <si>
    <t>Beryllium</t>
  </si>
  <si>
    <t>Cadmium</t>
  </si>
  <si>
    <t>Calcium</t>
  </si>
  <si>
    <t>Copper</t>
  </si>
  <si>
    <t>Iron</t>
  </si>
  <si>
    <t>Lead</t>
  </si>
  <si>
    <t>Magnesium</t>
  </si>
  <si>
    <t>Manganese</t>
  </si>
  <si>
    <t>Mercury</t>
  </si>
  <si>
    <t>Nickel</t>
  </si>
  <si>
    <t>Potassium</t>
  </si>
  <si>
    <t>Selenium</t>
  </si>
  <si>
    <t>Silver</t>
  </si>
  <si>
    <t>Sodium</t>
  </si>
  <si>
    <t>Sulfate</t>
  </si>
  <si>
    <t>Thallium</t>
  </si>
  <si>
    <t>Zinc</t>
  </si>
  <si>
    <t>Units</t>
  </si>
  <si>
    <t>ug/L</t>
  </si>
  <si>
    <t>mg/L</t>
  </si>
  <si>
    <t>s.u.</t>
  </si>
  <si>
    <t>Chromium (III)</t>
  </si>
  <si>
    <t>Chromium (VI)</t>
  </si>
  <si>
    <t>Radium 226/228</t>
  </si>
  <si>
    <t>Uranium</t>
  </si>
  <si>
    <t>Aluminum</t>
  </si>
  <si>
    <t>Total Dissolved Solids</t>
  </si>
  <si>
    <t>Molybdenum</t>
  </si>
  <si>
    <t>Cobalt</t>
  </si>
  <si>
    <t>Notes:</t>
  </si>
  <si>
    <t>6.5 - 9.0</t>
  </si>
  <si>
    <t>-</t>
  </si>
  <si>
    <t>6.5 - 8.5</t>
  </si>
  <si>
    <t xml:space="preserve">Cyanide (Free or WAD) </t>
  </si>
  <si>
    <t>Vanadium</t>
  </si>
  <si>
    <t>5.0 - 9.0</t>
  </si>
  <si>
    <t>6.0 - 9.0</t>
  </si>
  <si>
    <t>Temperature</t>
  </si>
  <si>
    <t>degC</t>
  </si>
  <si>
    <t>IRMA</t>
  </si>
  <si>
    <t>measure</t>
  </si>
  <si>
    <t>Notes</t>
  </si>
  <si>
    <t>Source for IRMA Criteria</t>
  </si>
  <si>
    <t>USEPA</t>
  </si>
  <si>
    <t>CCME</t>
  </si>
  <si>
    <t>IFC</t>
  </si>
  <si>
    <t>Health CA</t>
  </si>
  <si>
    <t>Fluoride</t>
  </si>
  <si>
    <t>no numerical criteria</t>
  </si>
  <si>
    <t>AUS-NZ</t>
  </si>
  <si>
    <t>Hardness</t>
  </si>
  <si>
    <t>Dissolved Organic Carbon</t>
  </si>
  <si>
    <t>Abbreviations for Organizations / Standards</t>
  </si>
  <si>
    <t xml:space="preserve">    DW = Drinking Water Standard</t>
  </si>
  <si>
    <t xml:space="preserve">    I = Irrigation/Agricultural/Livestock Standard</t>
  </si>
  <si>
    <t xml:space="preserve">    AUS-NZ = Australian and New Zealand Environment and Conservation Council</t>
  </si>
  <si>
    <t xml:space="preserve">    CCME = Canadian Council of Ministers of the Environment</t>
  </si>
  <si>
    <t xml:space="preserve">    EU = European Union</t>
  </si>
  <si>
    <t xml:space="preserve">    FAO = Food and Agriculture Organization of the United Nations</t>
  </si>
  <si>
    <t xml:space="preserve">    Health CA = Health Canada</t>
  </si>
  <si>
    <t xml:space="preserve">    USEPA = US Environmental Protection Agency</t>
  </si>
  <si>
    <t xml:space="preserve">    IFC = International Finance Corporation of the World Bank Group</t>
  </si>
  <si>
    <t xml:space="preserve">    WHO = World Health Organization of the United Nations</t>
  </si>
  <si>
    <t xml:space="preserve">    MMER = Canadian Metal Mining Effluent Regulations</t>
  </si>
  <si>
    <t>Chloride</t>
  </si>
  <si>
    <r>
      <t>Cyanide (Chronic - Free /</t>
    </r>
    <r>
      <rPr>
        <i/>
        <sz val="10"/>
        <rFont val="Arial"/>
        <family val="2"/>
      </rPr>
      <t xml:space="preserve"> WAD</t>
    </r>
    <r>
      <rPr>
        <sz val="10"/>
        <rFont val="Arial"/>
        <family val="2"/>
      </rPr>
      <t xml:space="preserve">) </t>
    </r>
  </si>
  <si>
    <t xml:space="preserve">    USFWS = US Fish and Wildlife Service</t>
  </si>
  <si>
    <t>Hardness-Dependent Metals</t>
  </si>
  <si>
    <t>HARDNESS</t>
  </si>
  <si>
    <t>CMC (dissolved) = exp{mA [ln(hardness)]+ bA} (CF)</t>
  </si>
  <si>
    <r>
      <t xml:space="preserve">Insert Hardness (mg/L) HERE </t>
    </r>
    <r>
      <rPr>
        <sz val="12"/>
        <color indexed="10"/>
        <rFont val="Arial"/>
        <family val="2"/>
      </rPr>
      <t>=</t>
    </r>
    <r>
      <rPr>
        <sz val="12"/>
        <color indexed="10"/>
        <rFont val="Times New Roman"/>
        <family val="1"/>
      </rPr>
      <t>►</t>
    </r>
  </si>
  <si>
    <t>CCC (dissolved) = exp{mC [ln (hardness)]+ bC} (CF)</t>
  </si>
  <si>
    <t>DISSOLVED</t>
  </si>
  <si>
    <r>
      <t xml:space="preserve"> </t>
    </r>
    <r>
      <rPr>
        <b/>
        <u/>
        <sz val="9.9"/>
        <color indexed="8"/>
        <rFont val="Times New Roman"/>
        <family val="1"/>
      </rPr>
      <t xml:space="preserve">mA </t>
    </r>
    <r>
      <rPr>
        <b/>
        <u/>
        <sz val="12"/>
        <rFont val="Times New Roman"/>
        <family val="1"/>
      </rPr>
      <t xml:space="preserve"> </t>
    </r>
  </si>
  <si>
    <r>
      <t xml:space="preserve"> </t>
    </r>
    <r>
      <rPr>
        <b/>
        <u/>
        <sz val="9.9"/>
        <color indexed="8"/>
        <rFont val="Times New Roman"/>
        <family val="1"/>
      </rPr>
      <t xml:space="preserve">bA </t>
    </r>
    <r>
      <rPr>
        <b/>
        <u/>
        <sz val="12"/>
        <rFont val="Times New Roman"/>
        <family val="1"/>
      </rPr>
      <t xml:space="preserve"> </t>
    </r>
  </si>
  <si>
    <r>
      <t xml:space="preserve"> </t>
    </r>
    <r>
      <rPr>
        <b/>
        <u/>
        <sz val="9.9"/>
        <color indexed="8"/>
        <rFont val="Times New Roman"/>
        <family val="1"/>
      </rPr>
      <t xml:space="preserve">mC </t>
    </r>
    <r>
      <rPr>
        <b/>
        <u/>
        <sz val="12"/>
        <rFont val="Times New Roman"/>
        <family val="1"/>
      </rPr>
      <t xml:space="preserve"> </t>
    </r>
  </si>
  <si>
    <r>
      <t xml:space="preserve"> </t>
    </r>
    <r>
      <rPr>
        <b/>
        <u/>
        <sz val="9.9"/>
        <color indexed="8"/>
        <rFont val="Times New Roman"/>
        <family val="1"/>
      </rPr>
      <t xml:space="preserve">bC </t>
    </r>
    <r>
      <rPr>
        <b/>
        <u/>
        <sz val="12"/>
        <rFont val="Times New Roman"/>
        <family val="1"/>
      </rPr>
      <t xml:space="preserve"> </t>
    </r>
  </si>
  <si>
    <t>CCC</t>
  </si>
  <si>
    <t>CMC</t>
  </si>
  <si>
    <r>
      <t xml:space="preserve"> </t>
    </r>
    <r>
      <rPr>
        <sz val="10"/>
        <color indexed="8"/>
        <rFont val="Times New Roman"/>
        <family val="1"/>
      </rPr>
      <t xml:space="preserve">Cadmium </t>
    </r>
    <r>
      <rPr>
        <sz val="10"/>
        <rFont val="Times New Roman"/>
        <family val="1"/>
      </rPr>
      <t xml:space="preserve"> </t>
    </r>
  </si>
  <si>
    <r>
      <t xml:space="preserve"> </t>
    </r>
    <r>
      <rPr>
        <sz val="10"/>
        <color indexed="8"/>
        <rFont val="Times New Roman"/>
        <family val="1"/>
      </rPr>
      <t xml:space="preserve">1.0166 </t>
    </r>
    <r>
      <rPr>
        <sz val="10"/>
        <rFont val="Times New Roman"/>
        <family val="1"/>
      </rPr>
      <t xml:space="preserve"> </t>
    </r>
  </si>
  <si>
    <r>
      <t xml:space="preserve"> </t>
    </r>
    <r>
      <rPr>
        <sz val="10"/>
        <color indexed="8"/>
        <rFont val="Times New Roman"/>
        <family val="1"/>
      </rPr>
      <t xml:space="preserve">-3.924 </t>
    </r>
    <r>
      <rPr>
        <sz val="10"/>
        <rFont val="Times New Roman"/>
        <family val="1"/>
      </rPr>
      <t xml:space="preserve"> </t>
    </r>
  </si>
  <si>
    <r>
      <t xml:space="preserve"> </t>
    </r>
    <r>
      <rPr>
        <sz val="10"/>
        <color indexed="8"/>
        <rFont val="Times New Roman"/>
        <family val="1"/>
      </rPr>
      <t xml:space="preserve">0.7409 </t>
    </r>
    <r>
      <rPr>
        <sz val="10"/>
        <rFont val="Times New Roman"/>
        <family val="1"/>
      </rPr>
      <t xml:space="preserve"> </t>
    </r>
  </si>
  <si>
    <r>
      <t xml:space="preserve"> </t>
    </r>
    <r>
      <rPr>
        <sz val="10"/>
        <color indexed="8"/>
        <rFont val="Times New Roman"/>
        <family val="1"/>
      </rPr>
      <t xml:space="preserve">-4.719 </t>
    </r>
    <r>
      <rPr>
        <sz val="10"/>
        <rFont val="Times New Roman"/>
        <family val="1"/>
      </rPr>
      <t xml:space="preserve"> </t>
    </r>
  </si>
  <si>
    <r>
      <t xml:space="preserve"> </t>
    </r>
    <r>
      <rPr>
        <sz val="10"/>
        <color indexed="8"/>
        <rFont val="Times New Roman"/>
        <family val="1"/>
      </rPr>
      <t xml:space="preserve">Chromium III </t>
    </r>
    <r>
      <rPr>
        <sz val="10"/>
        <rFont val="Times New Roman"/>
        <family val="1"/>
      </rPr>
      <t xml:space="preserve"> </t>
    </r>
  </si>
  <si>
    <r>
      <t xml:space="preserve"> </t>
    </r>
    <r>
      <rPr>
        <sz val="10"/>
        <color indexed="8"/>
        <rFont val="Times New Roman"/>
        <family val="1"/>
      </rPr>
      <t xml:space="preserve">0.8190 </t>
    </r>
    <r>
      <rPr>
        <sz val="10"/>
        <rFont val="Times New Roman"/>
        <family val="1"/>
      </rPr>
      <t xml:space="preserve"> </t>
    </r>
  </si>
  <si>
    <r>
      <t xml:space="preserve"> </t>
    </r>
    <r>
      <rPr>
        <sz val="10"/>
        <color indexed="8"/>
        <rFont val="Times New Roman"/>
        <family val="1"/>
      </rPr>
      <t xml:space="preserve">3.7256 </t>
    </r>
    <r>
      <rPr>
        <sz val="10"/>
        <rFont val="Times New Roman"/>
        <family val="1"/>
      </rPr>
      <t xml:space="preserve"> </t>
    </r>
  </si>
  <si>
    <r>
      <t xml:space="preserve"> </t>
    </r>
    <r>
      <rPr>
        <sz val="10"/>
        <color indexed="8"/>
        <rFont val="Times New Roman"/>
        <family val="1"/>
      </rPr>
      <t xml:space="preserve">0.6848 </t>
    </r>
    <r>
      <rPr>
        <sz val="10"/>
        <rFont val="Times New Roman"/>
        <family val="1"/>
      </rPr>
      <t xml:space="preserve"> </t>
    </r>
  </si>
  <si>
    <r>
      <t xml:space="preserve"> </t>
    </r>
    <r>
      <rPr>
        <sz val="10"/>
        <color indexed="8"/>
        <rFont val="Times New Roman"/>
        <family val="1"/>
      </rPr>
      <t>Chromium VI</t>
    </r>
  </si>
  <si>
    <t>(note: Chromium VI is not hardness dependent)</t>
  </si>
  <si>
    <r>
      <t xml:space="preserve"> </t>
    </r>
    <r>
      <rPr>
        <sz val="10"/>
        <color indexed="8"/>
        <rFont val="Times New Roman"/>
        <family val="1"/>
      </rPr>
      <t xml:space="preserve">Copper </t>
    </r>
    <r>
      <rPr>
        <sz val="10"/>
        <rFont val="Times New Roman"/>
        <family val="1"/>
      </rPr>
      <t xml:space="preserve"> </t>
    </r>
  </si>
  <si>
    <r>
      <t xml:space="preserve"> </t>
    </r>
    <r>
      <rPr>
        <sz val="10"/>
        <color indexed="8"/>
        <rFont val="Times New Roman"/>
        <family val="1"/>
      </rPr>
      <t xml:space="preserve">0.9422 </t>
    </r>
    <r>
      <rPr>
        <sz val="10"/>
        <rFont val="Times New Roman"/>
        <family val="1"/>
      </rPr>
      <t xml:space="preserve"> </t>
    </r>
  </si>
  <si>
    <r>
      <t xml:space="preserve"> </t>
    </r>
    <r>
      <rPr>
        <sz val="10"/>
        <color indexed="8"/>
        <rFont val="Times New Roman"/>
        <family val="1"/>
      </rPr>
      <t xml:space="preserve">-1.700 </t>
    </r>
    <r>
      <rPr>
        <sz val="10"/>
        <rFont val="Times New Roman"/>
        <family val="1"/>
      </rPr>
      <t xml:space="preserve"> </t>
    </r>
  </si>
  <si>
    <r>
      <t xml:space="preserve"> </t>
    </r>
    <r>
      <rPr>
        <sz val="10"/>
        <color indexed="8"/>
        <rFont val="Times New Roman"/>
        <family val="1"/>
      </rPr>
      <t xml:space="preserve">0.8545 </t>
    </r>
    <r>
      <rPr>
        <sz val="10"/>
        <rFont val="Times New Roman"/>
        <family val="1"/>
      </rPr>
      <t xml:space="preserve"> </t>
    </r>
  </si>
  <si>
    <r>
      <t xml:space="preserve"> </t>
    </r>
    <r>
      <rPr>
        <sz val="10"/>
        <color indexed="8"/>
        <rFont val="Times New Roman"/>
        <family val="1"/>
      </rPr>
      <t xml:space="preserve">Lead </t>
    </r>
    <r>
      <rPr>
        <sz val="10"/>
        <rFont val="Times New Roman"/>
        <family val="1"/>
      </rPr>
      <t xml:space="preserve"> </t>
    </r>
  </si>
  <si>
    <r>
      <t xml:space="preserve"> </t>
    </r>
    <r>
      <rPr>
        <sz val="10"/>
        <color indexed="8"/>
        <rFont val="Times New Roman"/>
        <family val="1"/>
      </rPr>
      <t xml:space="preserve">1.273 </t>
    </r>
    <r>
      <rPr>
        <sz val="10"/>
        <rFont val="Times New Roman"/>
        <family val="1"/>
      </rPr>
      <t xml:space="preserve"> </t>
    </r>
  </si>
  <si>
    <r>
      <t xml:space="preserve"> </t>
    </r>
    <r>
      <rPr>
        <sz val="10"/>
        <color indexed="8"/>
        <rFont val="Times New Roman"/>
        <family val="1"/>
      </rPr>
      <t xml:space="preserve">-1.460 </t>
    </r>
    <r>
      <rPr>
        <sz val="10"/>
        <rFont val="Times New Roman"/>
        <family val="1"/>
      </rPr>
      <t xml:space="preserve"> </t>
    </r>
  </si>
  <si>
    <r>
      <t xml:space="preserve"> </t>
    </r>
    <r>
      <rPr>
        <sz val="10"/>
        <color indexed="8"/>
        <rFont val="Times New Roman"/>
        <family val="1"/>
      </rPr>
      <t xml:space="preserve">-4.705 </t>
    </r>
    <r>
      <rPr>
        <sz val="10"/>
        <rFont val="Times New Roman"/>
        <family val="1"/>
      </rPr>
      <t xml:space="preserve"> </t>
    </r>
  </si>
  <si>
    <r>
      <t xml:space="preserve"> </t>
    </r>
    <r>
      <rPr>
        <sz val="10"/>
        <color indexed="8"/>
        <rFont val="Times New Roman"/>
        <family val="1"/>
      </rPr>
      <t xml:space="preserve">Nickel </t>
    </r>
    <r>
      <rPr>
        <sz val="10"/>
        <rFont val="Times New Roman"/>
        <family val="1"/>
      </rPr>
      <t xml:space="preserve"> </t>
    </r>
  </si>
  <si>
    <r>
      <t xml:space="preserve"> </t>
    </r>
    <r>
      <rPr>
        <sz val="10"/>
        <color indexed="8"/>
        <rFont val="Times New Roman"/>
        <family val="1"/>
      </rPr>
      <t xml:space="preserve">0.8460 </t>
    </r>
    <r>
      <rPr>
        <sz val="10"/>
        <rFont val="Times New Roman"/>
        <family val="1"/>
      </rPr>
      <t xml:space="preserve"> </t>
    </r>
  </si>
  <si>
    <r>
      <t xml:space="preserve"> </t>
    </r>
    <r>
      <rPr>
        <sz val="10"/>
        <color indexed="8"/>
        <rFont val="Times New Roman"/>
        <family val="1"/>
      </rPr>
      <t xml:space="preserve">2.255 </t>
    </r>
    <r>
      <rPr>
        <sz val="10"/>
        <rFont val="Times New Roman"/>
        <family val="1"/>
      </rPr>
      <t xml:space="preserve"> </t>
    </r>
  </si>
  <si>
    <r>
      <t xml:space="preserve"> </t>
    </r>
    <r>
      <rPr>
        <sz val="10"/>
        <color indexed="8"/>
        <rFont val="Times New Roman"/>
        <family val="1"/>
      </rPr>
      <t xml:space="preserve">0.0584 </t>
    </r>
    <r>
      <rPr>
        <sz val="10"/>
        <rFont val="Times New Roman"/>
        <family val="1"/>
      </rPr>
      <t xml:space="preserve"> </t>
    </r>
  </si>
  <si>
    <r>
      <t xml:space="preserve"> </t>
    </r>
    <r>
      <rPr>
        <sz val="10"/>
        <color indexed="8"/>
        <rFont val="Times New Roman"/>
        <family val="1"/>
      </rPr>
      <t xml:space="preserve">Silver </t>
    </r>
    <r>
      <rPr>
        <sz val="10"/>
        <rFont val="Times New Roman"/>
        <family val="1"/>
      </rPr>
      <t xml:space="preserve"> </t>
    </r>
  </si>
  <si>
    <r>
      <t xml:space="preserve"> </t>
    </r>
    <r>
      <rPr>
        <sz val="10"/>
        <color indexed="8"/>
        <rFont val="Times New Roman"/>
        <family val="1"/>
      </rPr>
      <t xml:space="preserve">1.72 </t>
    </r>
    <r>
      <rPr>
        <sz val="10"/>
        <rFont val="Times New Roman"/>
        <family val="1"/>
      </rPr>
      <t xml:space="preserve"> </t>
    </r>
  </si>
  <si>
    <r>
      <t xml:space="preserve"> </t>
    </r>
    <r>
      <rPr>
        <sz val="10"/>
        <color indexed="8"/>
        <rFont val="Times New Roman"/>
        <family val="1"/>
      </rPr>
      <t xml:space="preserve">-6.59 </t>
    </r>
    <r>
      <rPr>
        <sz val="10"/>
        <rFont val="Times New Roman"/>
        <family val="1"/>
      </rPr>
      <t xml:space="preserve"> </t>
    </r>
  </si>
  <si>
    <r>
      <t xml:space="preserve"> </t>
    </r>
    <r>
      <rPr>
        <sz val="10"/>
        <color indexed="8"/>
        <rFont val="Times New Roman"/>
        <family val="1"/>
      </rPr>
      <t>--</t>
    </r>
    <r>
      <rPr>
        <sz val="10"/>
        <rFont val="Times New Roman"/>
        <family val="1"/>
      </rPr>
      <t xml:space="preserve"> </t>
    </r>
  </si>
  <si>
    <r>
      <t xml:space="preserve"> </t>
    </r>
    <r>
      <rPr>
        <b/>
        <sz val="9.9"/>
        <color indexed="8"/>
        <rFont val="Times New Roman"/>
        <family val="1"/>
      </rPr>
      <t>--</t>
    </r>
    <r>
      <rPr>
        <b/>
        <sz val="12"/>
        <rFont val="Times New Roman"/>
        <family val="1"/>
      </rPr>
      <t xml:space="preserve"> </t>
    </r>
  </si>
  <si>
    <r>
      <t xml:space="preserve"> </t>
    </r>
    <r>
      <rPr>
        <sz val="10"/>
        <color indexed="8"/>
        <rFont val="Times New Roman"/>
        <family val="1"/>
      </rPr>
      <t xml:space="preserve">Zinc </t>
    </r>
    <r>
      <rPr>
        <sz val="10"/>
        <rFont val="Times New Roman"/>
        <family val="1"/>
      </rPr>
      <t xml:space="preserve"> </t>
    </r>
  </si>
  <si>
    <r>
      <t xml:space="preserve"> </t>
    </r>
    <r>
      <rPr>
        <sz val="10"/>
        <color indexed="8"/>
        <rFont val="Times New Roman"/>
        <family val="1"/>
      </rPr>
      <t xml:space="preserve">0.8473 </t>
    </r>
    <r>
      <rPr>
        <sz val="10"/>
        <rFont val="Times New Roman"/>
        <family val="1"/>
      </rPr>
      <t xml:space="preserve"> </t>
    </r>
  </si>
  <si>
    <r>
      <t xml:space="preserve"> </t>
    </r>
    <r>
      <rPr>
        <sz val="10"/>
        <color indexed="8"/>
        <rFont val="Times New Roman"/>
        <family val="1"/>
      </rPr>
      <t xml:space="preserve">0.884 </t>
    </r>
    <r>
      <rPr>
        <sz val="10"/>
        <rFont val="Times New Roman"/>
        <family val="1"/>
      </rPr>
      <t xml:space="preserve"> </t>
    </r>
  </si>
  <si>
    <t>Conversion Factors for Dissolved to Total Metals</t>
  </si>
  <si>
    <t>National Recommended Water Quality Criteria, United States Environmental Protection Agency, Office of Water &amp; Office of Science and Technology, 2009</t>
  </si>
  <si>
    <t>FRESHWATER TOTAL</t>
  </si>
  <si>
    <t>TOTAL RECOVERABLE</t>
  </si>
  <si>
    <t>TR</t>
  </si>
  <si>
    <r>
      <t xml:space="preserve"> </t>
    </r>
    <r>
      <rPr>
        <b/>
        <u/>
        <sz val="9.9"/>
        <color indexed="8"/>
        <rFont val="Times New Roman"/>
        <family val="1"/>
      </rPr>
      <t xml:space="preserve">Metal </t>
    </r>
    <r>
      <rPr>
        <b/>
        <u/>
        <sz val="12"/>
        <rFont val="Times New Roman"/>
        <family val="1"/>
      </rPr>
      <t xml:space="preserve"> </t>
    </r>
  </si>
  <si>
    <r>
      <t xml:space="preserve"> </t>
    </r>
    <r>
      <rPr>
        <b/>
        <u/>
        <sz val="9.9"/>
        <color indexed="8"/>
        <rFont val="Times New Roman"/>
        <family val="1"/>
      </rPr>
      <t xml:space="preserve">Conversion Factor freshwater CMC </t>
    </r>
    <r>
      <rPr>
        <b/>
        <u/>
        <sz val="12"/>
        <rFont val="Times New Roman"/>
        <family val="1"/>
      </rPr>
      <t xml:space="preserve"> </t>
    </r>
  </si>
  <si>
    <r>
      <t xml:space="preserve"> </t>
    </r>
    <r>
      <rPr>
        <b/>
        <u/>
        <sz val="9.9"/>
        <color indexed="8"/>
        <rFont val="Times New Roman"/>
        <family val="1"/>
      </rPr>
      <t xml:space="preserve">Conversion Factor freshwater CCC </t>
    </r>
    <r>
      <rPr>
        <b/>
        <u/>
        <sz val="12"/>
        <rFont val="Times New Roman"/>
        <family val="1"/>
      </rPr>
      <t xml:space="preserve"> </t>
    </r>
  </si>
  <si>
    <r>
      <t xml:space="preserve"> </t>
    </r>
    <r>
      <rPr>
        <b/>
        <u/>
        <sz val="9.9"/>
        <color indexed="8"/>
        <rFont val="Times New Roman"/>
        <family val="1"/>
      </rPr>
      <t xml:space="preserve">Conversion Factor saltwater CMC </t>
    </r>
    <r>
      <rPr>
        <b/>
        <u/>
        <sz val="12"/>
        <rFont val="Times New Roman"/>
        <family val="1"/>
      </rPr>
      <t xml:space="preserve"> </t>
    </r>
  </si>
  <si>
    <r>
      <t xml:space="preserve"> </t>
    </r>
    <r>
      <rPr>
        <b/>
        <u/>
        <sz val="9.9"/>
        <color indexed="8"/>
        <rFont val="Times New Roman"/>
        <family val="1"/>
      </rPr>
      <t>Conversion Factor saltwater CCC</t>
    </r>
  </si>
  <si>
    <r>
      <t xml:space="preserve"> </t>
    </r>
    <r>
      <rPr>
        <sz val="9.9"/>
        <color indexed="8"/>
        <rFont val="Times New Roman"/>
        <family val="1"/>
      </rPr>
      <t xml:space="preserve">Arsenic </t>
    </r>
    <r>
      <rPr>
        <sz val="12"/>
        <rFont val="Times New Roman"/>
        <family val="1"/>
      </rPr>
      <t xml:space="preserve"> </t>
    </r>
  </si>
  <si>
    <r>
      <t xml:space="preserve"> </t>
    </r>
    <r>
      <rPr>
        <sz val="9.9"/>
        <color indexed="8"/>
        <rFont val="Times New Roman"/>
        <family val="1"/>
      </rPr>
      <t xml:space="preserve">1.000 </t>
    </r>
    <r>
      <rPr>
        <sz val="12"/>
        <rFont val="Times New Roman"/>
        <family val="1"/>
      </rPr>
      <t xml:space="preserve"> </t>
    </r>
  </si>
  <si>
    <t>(note: Arsenic is not hardness dependent)</t>
  </si>
  <si>
    <r>
      <t xml:space="preserve"> </t>
    </r>
    <r>
      <rPr>
        <sz val="9.9"/>
        <color indexed="8"/>
        <rFont val="Times New Roman"/>
        <family val="1"/>
      </rPr>
      <t>Cadmium</t>
    </r>
    <r>
      <rPr>
        <sz val="12"/>
        <rFont val="Times New Roman"/>
        <family val="1"/>
      </rPr>
      <t xml:space="preserve"> </t>
    </r>
  </si>
  <si>
    <r>
      <t xml:space="preserve"> </t>
    </r>
    <r>
      <rPr>
        <sz val="9.9"/>
        <color indexed="8"/>
        <rFont val="Times New Roman"/>
        <family val="1"/>
      </rPr>
      <t xml:space="preserve"> 1.136672-[(ln hardness)(0.041838)] </t>
    </r>
    <r>
      <rPr>
        <sz val="12"/>
        <rFont val="Times New Roman"/>
        <family val="1"/>
      </rPr>
      <t xml:space="preserve"> </t>
    </r>
  </si>
  <si>
    <r>
      <t xml:space="preserve"> </t>
    </r>
    <r>
      <rPr>
        <sz val="9.9"/>
        <color indexed="8"/>
        <rFont val="Times New Roman"/>
        <family val="1"/>
      </rPr>
      <t xml:space="preserve">1.101672-[(ln hardness)(0.041838)] </t>
    </r>
    <r>
      <rPr>
        <sz val="12"/>
        <rFont val="Times New Roman"/>
        <family val="1"/>
      </rPr>
      <t xml:space="preserve"> </t>
    </r>
  </si>
  <si>
    <r>
      <t xml:space="preserve"> </t>
    </r>
    <r>
      <rPr>
        <sz val="9.9"/>
        <color indexed="8"/>
        <rFont val="Times New Roman"/>
        <family val="1"/>
      </rPr>
      <t xml:space="preserve">0.994 </t>
    </r>
    <r>
      <rPr>
        <sz val="12"/>
        <rFont val="Times New Roman"/>
        <family val="1"/>
      </rPr>
      <t xml:space="preserve"> </t>
    </r>
  </si>
  <si>
    <r>
      <t xml:space="preserve"> </t>
    </r>
    <r>
      <rPr>
        <sz val="9.9"/>
        <color indexed="8"/>
        <rFont val="Times New Roman"/>
        <family val="1"/>
      </rPr>
      <t xml:space="preserve">Chromium III </t>
    </r>
    <r>
      <rPr>
        <sz val="12"/>
        <rFont val="Times New Roman"/>
        <family val="1"/>
      </rPr>
      <t xml:space="preserve"> </t>
    </r>
  </si>
  <si>
    <r>
      <t xml:space="preserve"> </t>
    </r>
    <r>
      <rPr>
        <sz val="9.9"/>
        <color indexed="8"/>
        <rFont val="Times New Roman"/>
        <family val="1"/>
      </rPr>
      <t xml:space="preserve">0.316 </t>
    </r>
    <r>
      <rPr>
        <sz val="12"/>
        <rFont val="Times New Roman"/>
        <family val="1"/>
      </rPr>
      <t xml:space="preserve"> </t>
    </r>
  </si>
  <si>
    <r>
      <t xml:space="preserve"> </t>
    </r>
    <r>
      <rPr>
        <sz val="9.9"/>
        <color indexed="8"/>
        <rFont val="Times New Roman"/>
        <family val="1"/>
      </rPr>
      <t xml:space="preserve">0.860 </t>
    </r>
    <r>
      <rPr>
        <sz val="12"/>
        <rFont val="Times New Roman"/>
        <family val="1"/>
      </rPr>
      <t xml:space="preserve"> </t>
    </r>
  </si>
  <si>
    <r>
      <t xml:space="preserve"> </t>
    </r>
    <r>
      <rPr>
        <sz val="9.9"/>
        <color indexed="8"/>
        <rFont val="Times New Roman"/>
        <family val="1"/>
      </rPr>
      <t>--</t>
    </r>
    <r>
      <rPr>
        <sz val="12"/>
        <rFont val="Times New Roman"/>
        <family val="1"/>
      </rPr>
      <t xml:space="preserve"> </t>
    </r>
  </si>
  <si>
    <r>
      <t xml:space="preserve"> </t>
    </r>
    <r>
      <rPr>
        <sz val="9.9"/>
        <color indexed="8"/>
        <rFont val="Times New Roman"/>
        <family val="1"/>
      </rPr>
      <t xml:space="preserve">Chromium VI </t>
    </r>
    <r>
      <rPr>
        <sz val="12"/>
        <rFont val="Times New Roman"/>
        <family val="1"/>
      </rPr>
      <t xml:space="preserve"> </t>
    </r>
  </si>
  <si>
    <r>
      <t xml:space="preserve"> </t>
    </r>
    <r>
      <rPr>
        <sz val="9.9"/>
        <color indexed="8"/>
        <rFont val="Times New Roman"/>
        <family val="1"/>
      </rPr>
      <t xml:space="preserve">0.982 </t>
    </r>
    <r>
      <rPr>
        <sz val="12"/>
        <rFont val="Times New Roman"/>
        <family val="1"/>
      </rPr>
      <t xml:space="preserve"> </t>
    </r>
  </si>
  <si>
    <r>
      <t xml:space="preserve"> </t>
    </r>
    <r>
      <rPr>
        <sz val="9.9"/>
        <color indexed="8"/>
        <rFont val="Times New Roman"/>
        <family val="1"/>
      </rPr>
      <t xml:space="preserve">0.962 </t>
    </r>
    <r>
      <rPr>
        <sz val="12"/>
        <rFont val="Times New Roman"/>
        <family val="1"/>
      </rPr>
      <t xml:space="preserve"> </t>
    </r>
  </si>
  <si>
    <r>
      <t xml:space="preserve"> </t>
    </r>
    <r>
      <rPr>
        <sz val="9.9"/>
        <color indexed="8"/>
        <rFont val="Times New Roman"/>
        <family val="1"/>
      </rPr>
      <t xml:space="preserve">0.993 </t>
    </r>
    <r>
      <rPr>
        <sz val="12"/>
        <rFont val="Times New Roman"/>
        <family val="1"/>
      </rPr>
      <t xml:space="preserve"> </t>
    </r>
  </si>
  <si>
    <t>10.98*</t>
  </si>
  <si>
    <t>16.02**</t>
  </si>
  <si>
    <t>(note: Chromium VI is not hardness dependent. *To calculate the dissolved CCC, the total recoverable criterion is multiplied by the conversion factor (10.98)(0.962) = 10.56 ~ 11).  **To calculate the dissolved CMC, the total recoverable criterion was multiplied by the conversion factor (16.02)(0.982) = 15.73 ~ 16)</t>
  </si>
  <si>
    <r>
      <t xml:space="preserve"> </t>
    </r>
    <r>
      <rPr>
        <sz val="9.9"/>
        <color indexed="8"/>
        <rFont val="Times New Roman"/>
        <family val="1"/>
      </rPr>
      <t xml:space="preserve">Copper </t>
    </r>
    <r>
      <rPr>
        <sz val="12"/>
        <rFont val="Times New Roman"/>
        <family val="1"/>
      </rPr>
      <t xml:space="preserve"> </t>
    </r>
  </si>
  <si>
    <r>
      <t xml:space="preserve"> </t>
    </r>
    <r>
      <rPr>
        <sz val="9.9"/>
        <color indexed="8"/>
        <rFont val="Times New Roman"/>
        <family val="1"/>
      </rPr>
      <t xml:space="preserve">0.960 </t>
    </r>
    <r>
      <rPr>
        <sz val="12"/>
        <rFont val="Times New Roman"/>
        <family val="1"/>
      </rPr>
      <t xml:space="preserve"> </t>
    </r>
  </si>
  <si>
    <r>
      <t xml:space="preserve"> </t>
    </r>
    <r>
      <rPr>
        <sz val="9.9"/>
        <color indexed="8"/>
        <rFont val="Times New Roman"/>
        <family val="1"/>
      </rPr>
      <t xml:space="preserve">0.83 </t>
    </r>
    <r>
      <rPr>
        <sz val="12"/>
        <rFont val="Times New Roman"/>
        <family val="1"/>
      </rPr>
      <t xml:space="preserve"> </t>
    </r>
  </si>
  <si>
    <r>
      <t xml:space="preserve"> </t>
    </r>
    <r>
      <rPr>
        <sz val="9.9"/>
        <color indexed="8"/>
        <rFont val="Times New Roman"/>
        <family val="1"/>
      </rPr>
      <t xml:space="preserve">Lead </t>
    </r>
    <r>
      <rPr>
        <sz val="12"/>
        <rFont val="Times New Roman"/>
        <family val="1"/>
      </rPr>
      <t xml:space="preserve"> </t>
    </r>
  </si>
  <si>
    <r>
      <t xml:space="preserve"> </t>
    </r>
    <r>
      <rPr>
        <sz val="9.9"/>
        <color indexed="8"/>
        <rFont val="Times New Roman"/>
        <family val="1"/>
      </rPr>
      <t>1.46203-[(ln hardness)(0.145712)]</t>
    </r>
    <r>
      <rPr>
        <sz val="12"/>
        <rFont val="Times New Roman"/>
        <family val="1"/>
      </rPr>
      <t xml:space="preserve"> </t>
    </r>
  </si>
  <si>
    <r>
      <t xml:space="preserve"> </t>
    </r>
    <r>
      <rPr>
        <sz val="9.9"/>
        <color indexed="8"/>
        <rFont val="Times New Roman"/>
        <family val="1"/>
      </rPr>
      <t xml:space="preserve"> 1.46203-[(ln hardness)(0.145712)] </t>
    </r>
    <r>
      <rPr>
        <sz val="12"/>
        <rFont val="Times New Roman"/>
        <family val="1"/>
      </rPr>
      <t xml:space="preserve"> </t>
    </r>
  </si>
  <si>
    <r>
      <t xml:space="preserve"> </t>
    </r>
    <r>
      <rPr>
        <sz val="9.9"/>
        <color indexed="8"/>
        <rFont val="Times New Roman"/>
        <family val="1"/>
      </rPr>
      <t xml:space="preserve">0.951 </t>
    </r>
    <r>
      <rPr>
        <sz val="12"/>
        <rFont val="Times New Roman"/>
        <family val="1"/>
      </rPr>
      <t xml:space="preserve"> </t>
    </r>
  </si>
  <si>
    <r>
      <t xml:space="preserve"> </t>
    </r>
    <r>
      <rPr>
        <sz val="9.9"/>
        <color indexed="8"/>
        <rFont val="Times New Roman"/>
        <family val="1"/>
      </rPr>
      <t xml:space="preserve">Mercury </t>
    </r>
    <r>
      <rPr>
        <sz val="12"/>
        <rFont val="Times New Roman"/>
        <family val="1"/>
      </rPr>
      <t xml:space="preserve"> </t>
    </r>
  </si>
  <si>
    <r>
      <t xml:space="preserve"> </t>
    </r>
    <r>
      <rPr>
        <sz val="9.9"/>
        <color indexed="8"/>
        <rFont val="Times New Roman"/>
        <family val="1"/>
      </rPr>
      <t xml:space="preserve">0.85 </t>
    </r>
    <r>
      <rPr>
        <sz val="12"/>
        <rFont val="Times New Roman"/>
        <family val="1"/>
      </rPr>
      <t xml:space="preserve"> </t>
    </r>
  </si>
  <si>
    <r>
      <t xml:space="preserve"> </t>
    </r>
    <r>
      <rPr>
        <sz val="9.9"/>
        <color indexed="8"/>
        <rFont val="Times New Roman"/>
        <family val="1"/>
      </rPr>
      <t xml:space="preserve">Nickel </t>
    </r>
    <r>
      <rPr>
        <sz val="12"/>
        <rFont val="Times New Roman"/>
        <family val="1"/>
      </rPr>
      <t xml:space="preserve"> </t>
    </r>
  </si>
  <si>
    <r>
      <t xml:space="preserve"> </t>
    </r>
    <r>
      <rPr>
        <sz val="9.9"/>
        <color indexed="8"/>
        <rFont val="Times New Roman"/>
        <family val="1"/>
      </rPr>
      <t xml:space="preserve">0.998 </t>
    </r>
    <r>
      <rPr>
        <sz val="12"/>
        <rFont val="Times New Roman"/>
        <family val="1"/>
      </rPr>
      <t xml:space="preserve"> </t>
    </r>
  </si>
  <si>
    <r>
      <t xml:space="preserve"> </t>
    </r>
    <r>
      <rPr>
        <sz val="9.9"/>
        <color indexed="8"/>
        <rFont val="Times New Roman"/>
        <family val="1"/>
      </rPr>
      <t xml:space="preserve">0.997 </t>
    </r>
    <r>
      <rPr>
        <sz val="12"/>
        <rFont val="Times New Roman"/>
        <family val="1"/>
      </rPr>
      <t xml:space="preserve"> </t>
    </r>
  </si>
  <si>
    <r>
      <t xml:space="preserve"> </t>
    </r>
    <r>
      <rPr>
        <sz val="9.9"/>
        <color indexed="8"/>
        <rFont val="Times New Roman"/>
        <family val="1"/>
      </rPr>
      <t xml:space="preserve">0.990 </t>
    </r>
    <r>
      <rPr>
        <sz val="12"/>
        <rFont val="Times New Roman"/>
        <family val="1"/>
      </rPr>
      <t xml:space="preserve"> </t>
    </r>
  </si>
  <si>
    <r>
      <t xml:space="preserve"> </t>
    </r>
    <r>
      <rPr>
        <sz val="9.9"/>
        <color indexed="8"/>
        <rFont val="Times New Roman"/>
        <family val="1"/>
      </rPr>
      <t xml:space="preserve">Selenium </t>
    </r>
    <r>
      <rPr>
        <sz val="12"/>
        <rFont val="Times New Roman"/>
        <family val="1"/>
      </rPr>
      <t xml:space="preserve"> </t>
    </r>
  </si>
  <si>
    <r>
      <t xml:space="preserve"> </t>
    </r>
    <r>
      <rPr>
        <sz val="9.9"/>
        <color indexed="8"/>
        <rFont val="Times New Roman"/>
        <family val="1"/>
      </rPr>
      <t xml:space="preserve">Silver </t>
    </r>
    <r>
      <rPr>
        <sz val="12"/>
        <rFont val="Times New Roman"/>
        <family val="1"/>
      </rPr>
      <t xml:space="preserve"> </t>
    </r>
  </si>
  <si>
    <r>
      <t xml:space="preserve"> </t>
    </r>
    <r>
      <rPr>
        <sz val="9.9"/>
        <color indexed="8"/>
        <rFont val="Times New Roman"/>
        <family val="1"/>
      </rPr>
      <t xml:space="preserve">Zinc </t>
    </r>
    <r>
      <rPr>
        <sz val="12"/>
        <rFont val="Times New Roman"/>
        <family val="1"/>
      </rPr>
      <t xml:space="preserve"> </t>
    </r>
  </si>
  <si>
    <r>
      <t xml:space="preserve"> </t>
    </r>
    <r>
      <rPr>
        <sz val="9.9"/>
        <color indexed="8"/>
        <rFont val="Times New Roman"/>
        <family val="1"/>
      </rPr>
      <t xml:space="preserve">0.978 </t>
    </r>
    <r>
      <rPr>
        <sz val="12"/>
        <rFont val="Times New Roman"/>
        <family val="1"/>
      </rPr>
      <t xml:space="preserve"> </t>
    </r>
  </si>
  <si>
    <r>
      <t xml:space="preserve"> </t>
    </r>
    <r>
      <rPr>
        <sz val="9.9"/>
        <color indexed="8"/>
        <rFont val="Times New Roman"/>
        <family val="1"/>
      </rPr>
      <t xml:space="preserve">0.986 </t>
    </r>
    <r>
      <rPr>
        <sz val="12"/>
        <rFont val="Times New Roman"/>
        <family val="1"/>
      </rPr>
      <t xml:space="preserve"> </t>
    </r>
  </si>
  <si>
    <r>
      <t xml:space="preserve"> </t>
    </r>
    <r>
      <rPr>
        <sz val="9.9"/>
        <color indexed="8"/>
        <rFont val="Times New Roman"/>
        <family val="1"/>
      </rPr>
      <t xml:space="preserve">0.946 </t>
    </r>
    <r>
      <rPr>
        <sz val="12"/>
        <rFont val="Times New Roman"/>
        <family val="1"/>
      </rPr>
      <t xml:space="preserve"> </t>
    </r>
  </si>
  <si>
    <t>Appendix A—Conversion Factors for Dissolved Metals</t>
  </si>
  <si>
    <t>Metal</t>
  </si>
  <si>
    <t>Conversion Factor</t>
  </si>
  <si>
    <t>freshwater CMC</t>
  </si>
  <si>
    <t>freshwater CCC</t>
  </si>
  <si>
    <t>saltwater CMC</t>
  </si>
  <si>
    <t>saltwater CCC1</t>
  </si>
  <si>
    <t>1.136672-[(ln hardness)(0.041838)]</t>
  </si>
  <si>
    <t>1.101672-[(ln hardness)(0.041838)]</t>
  </si>
  <si>
    <t>Chromium III</t>
  </si>
  <si>
    <t>—</t>
  </si>
  <si>
    <t>Chromium VI</t>
  </si>
  <si>
    <t>1.46203-[(ln hardness)(0.145712)]</t>
  </si>
  <si>
    <r>
      <t>Appendix B—Parameters for Calculating Freshwater</t>
    </r>
    <r>
      <rPr>
        <b/>
        <sz val="8"/>
        <color rgb="FFFF0000"/>
        <rFont val="Lucida Sans Unicode"/>
        <family val="2"/>
      </rPr>
      <t xml:space="preserve"> Dissolved Metals Criteria</t>
    </r>
    <r>
      <rPr>
        <b/>
        <sz val="8"/>
        <color rgb="FF151515"/>
        <rFont val="Lucida Sans Unicode"/>
        <family val="2"/>
      </rPr>
      <t xml:space="preserve"> That Are Hardness-Dependent</t>
    </r>
  </si>
  <si>
    <t>Chemical</t>
  </si>
  <si>
    <t>mA</t>
  </si>
  <si>
    <t>bA</t>
  </si>
  <si>
    <t>mC</t>
  </si>
  <si>
    <t>bC</t>
  </si>
  <si>
    <t>Freshwater Conversion Factors (CF)</t>
  </si>
  <si>
    <r>
      <t>1.136672-[(</t>
    </r>
    <r>
      <rPr>
        <i/>
        <sz val="8"/>
        <color rgb="FF151515"/>
        <rFont val="Lucida Sans Unicode"/>
        <family val="2"/>
      </rPr>
      <t>ln</t>
    </r>
    <r>
      <rPr>
        <sz val="8"/>
        <color rgb="FF151515"/>
        <rFont val="Lucida Sans Unicode"/>
        <family val="2"/>
      </rPr>
      <t>hardness)(0.041838)]</t>
    </r>
  </si>
  <si>
    <r>
      <t>1.101672-[(</t>
    </r>
    <r>
      <rPr>
        <i/>
        <sz val="8"/>
        <color rgb="FF151515"/>
        <rFont val="Lucida Sans Unicode"/>
        <family val="2"/>
      </rPr>
      <t>ln</t>
    </r>
    <r>
      <rPr>
        <sz val="8"/>
        <color rgb="FF151515"/>
        <rFont val="Lucida Sans Unicode"/>
        <family val="2"/>
      </rPr>
      <t>hardness)(0.041838)]</t>
    </r>
  </si>
  <si>
    <r>
      <t>1.46203-[(</t>
    </r>
    <r>
      <rPr>
        <i/>
        <sz val="8"/>
        <color rgb="FF151515"/>
        <rFont val="Lucida Sans Unicode"/>
        <family val="2"/>
      </rPr>
      <t>ln</t>
    </r>
    <r>
      <rPr>
        <sz val="8"/>
        <color rgb="FF151515"/>
        <rFont val="Lucida Sans Unicode"/>
        <family val="2"/>
      </rPr>
      <t>hardness)(0.145712)]</t>
    </r>
  </si>
  <si>
    <t>Hardness-dependant metals' criteria may be calculated from the following:</t>
  </si>
  <si>
    <r>
      <t>CMC (dissolved) = exp{mA [</t>
    </r>
    <r>
      <rPr>
        <i/>
        <sz val="8"/>
        <color rgb="FF151515"/>
        <rFont val="Lucida Sans Unicode"/>
        <family val="2"/>
      </rPr>
      <t>ln</t>
    </r>
    <r>
      <rPr>
        <sz val="8"/>
        <color rgb="FF151515"/>
        <rFont val="Lucida Sans Unicode"/>
        <family val="2"/>
      </rPr>
      <t>(hardness)]+ bA} (CF)</t>
    </r>
  </si>
  <si>
    <r>
      <t>CCC (dissolved) = exp{mC [</t>
    </r>
    <r>
      <rPr>
        <i/>
        <sz val="8"/>
        <color rgb="FF151515"/>
        <rFont val="Lucida Sans Unicode"/>
        <family val="2"/>
      </rPr>
      <t>ln</t>
    </r>
    <r>
      <rPr>
        <sz val="8"/>
        <color rgb="FF151515"/>
        <rFont val="Lucida Sans Unicode"/>
        <family val="2"/>
      </rPr>
      <t>(hardness)]+ bC} (CF)</t>
    </r>
  </si>
  <si>
    <t>7.0 - 8.7</t>
  </si>
  <si>
    <t>CCME criteria was developed in 2015. The USEPA criteria was developed in 1980.</t>
  </si>
  <si>
    <t>CCME, USEPA</t>
  </si>
  <si>
    <r>
      <t xml:space="preserve">100 / </t>
    </r>
    <r>
      <rPr>
        <i/>
        <sz val="10"/>
        <color rgb="FF0000FF"/>
        <rFont val="Arial"/>
        <family val="2"/>
      </rPr>
      <t>500</t>
    </r>
  </si>
  <si>
    <t xml:space="preserve">    BLM = Biotic Ligand Model</t>
  </si>
  <si>
    <r>
      <t>Health CA</t>
    </r>
    <r>
      <rPr>
        <b/>
        <u/>
        <vertAlign val="superscript"/>
        <sz val="10"/>
        <color rgb="FF0000FF"/>
        <rFont val="Arial"/>
        <family val="2"/>
      </rPr>
      <t>b</t>
    </r>
  </si>
  <si>
    <t>Bq/L</t>
  </si>
  <si>
    <t>USEPA, Health CA</t>
  </si>
  <si>
    <t>6.5 - 8.4</t>
  </si>
  <si>
    <t>RECREATIONAL WATER QUALITY CRITERIA</t>
  </si>
  <si>
    <t>6.0 - 8.5</t>
  </si>
  <si>
    <t>Radium 228</t>
  </si>
  <si>
    <t>6.0 - 8.4</t>
  </si>
  <si>
    <t xml:space="preserve">6.5 - 9.0 </t>
  </si>
  <si>
    <t>AQUACULTURE WATER QUALITY CRITERIA</t>
  </si>
  <si>
    <t>INDUSTRIAL WATER QUALITY CRITERIA</t>
  </si>
  <si>
    <r>
      <t>CCME</t>
    </r>
    <r>
      <rPr>
        <b/>
        <u/>
        <vertAlign val="superscript"/>
        <sz val="10"/>
        <color rgb="FF0000FF"/>
        <rFont val="Arial"/>
        <family val="2"/>
      </rPr>
      <t xml:space="preserve"> b</t>
    </r>
  </si>
  <si>
    <t>CRITERIA APPLY TO BOTH SURFACE AND GROUND WATERS</t>
  </si>
  <si>
    <t>Recreational</t>
  </si>
  <si>
    <t>Drinking Water</t>
  </si>
  <si>
    <t>Industrial</t>
  </si>
  <si>
    <t xml:space="preserve">Note: </t>
  </si>
  <si>
    <t>AQUATIC ORGANISMS - FRESH WATER QUALITY CRITERIA</t>
  </si>
  <si>
    <t>DRINKING WATER QUALITY CRITERIA</t>
  </si>
  <si>
    <t>Human Health</t>
  </si>
  <si>
    <t>Chromium</t>
  </si>
  <si>
    <t>METALS / METALLOIDS</t>
  </si>
  <si>
    <t>deg C</t>
  </si>
  <si>
    <t>Total Suspended Solids</t>
  </si>
  <si>
    <t>Phosphorus</t>
  </si>
  <si>
    <t>Bq</t>
  </si>
  <si>
    <t>=</t>
  </si>
  <si>
    <t>pCi</t>
  </si>
  <si>
    <t>1 becquerels Bq = 27.027027027 picocuries pCi</t>
  </si>
  <si>
    <t>pCi/L</t>
  </si>
  <si>
    <t>pH</t>
  </si>
  <si>
    <t xml:space="preserve">pH </t>
  </si>
  <si>
    <t xml:space="preserve">Phosphorus </t>
  </si>
  <si>
    <t>Aquatic Life Ambient Water Quality Criteria for Ammonia – Freshwater, US EPA 822-R-13-001, April 2013</t>
  </si>
  <si>
    <r>
      <t>USEPA</t>
    </r>
    <r>
      <rPr>
        <b/>
        <u/>
        <vertAlign val="superscript"/>
        <sz val="10"/>
        <color rgb="FF0000FF"/>
        <rFont val="Arial"/>
        <family val="2"/>
      </rPr>
      <t xml:space="preserve"> a</t>
    </r>
  </si>
  <si>
    <r>
      <t>AUS &amp; NZ</t>
    </r>
    <r>
      <rPr>
        <b/>
        <u/>
        <vertAlign val="superscript"/>
        <sz val="10"/>
        <color rgb="FF0000FF"/>
        <rFont val="Arial"/>
        <family val="2"/>
      </rPr>
      <t xml:space="preserve"> c</t>
    </r>
  </si>
  <si>
    <t>Ambient Water Quality Criteria for Ammonia (Saltwater) - EPA Office of Water 1989</t>
  </si>
  <si>
    <t>6.8 - 8.5</t>
  </si>
  <si>
    <t>USEPA, Peru</t>
  </si>
  <si>
    <t>CCME, Peru</t>
  </si>
  <si>
    <t>Peru</t>
  </si>
  <si>
    <t>Boron</t>
  </si>
  <si>
    <r>
      <t>Ammonia (NH</t>
    </r>
    <r>
      <rPr>
        <vertAlign val="subscript"/>
        <sz val="10"/>
        <rFont val="Arial"/>
        <family val="2"/>
      </rPr>
      <t>3</t>
    </r>
    <r>
      <rPr>
        <sz val="10"/>
        <rFont val="Arial"/>
        <family val="2"/>
      </rPr>
      <t xml:space="preserve"> as N)</t>
    </r>
  </si>
  <si>
    <r>
      <t>Hydrogen Sulfide (as S</t>
    </r>
    <r>
      <rPr>
        <vertAlign val="superscript"/>
        <sz val="10"/>
        <color theme="1"/>
        <rFont val="Arial"/>
        <family val="2"/>
      </rPr>
      <t>2-</t>
    </r>
    <r>
      <rPr>
        <sz val="10"/>
        <color theme="1"/>
        <rFont val="Arial"/>
        <family val="2"/>
      </rPr>
      <t>)</t>
    </r>
  </si>
  <si>
    <t>25 - 31</t>
  </si>
  <si>
    <t>Dissolved Oxygen</t>
  </si>
  <si>
    <t>Most recent of AUS-NZ (2000), SA (1996), Philippines (2016)</t>
  </si>
  <si>
    <t>7.0 - 8.5</t>
  </si>
  <si>
    <t>Lithium</t>
  </si>
  <si>
    <r>
      <t>Chlorine (as Cl</t>
    </r>
    <r>
      <rPr>
        <vertAlign val="subscript"/>
        <sz val="10"/>
        <rFont val="Arial"/>
        <family val="2"/>
      </rPr>
      <t>2</t>
    </r>
    <r>
      <rPr>
        <sz val="10"/>
        <rFont val="Arial"/>
        <family val="2"/>
      </rPr>
      <t>)</t>
    </r>
  </si>
  <si>
    <r>
      <t>Hydrogen Sulfide (as S</t>
    </r>
    <r>
      <rPr>
        <vertAlign val="superscript"/>
        <sz val="10"/>
        <rFont val="Arial"/>
        <family val="2"/>
      </rPr>
      <t>2-</t>
    </r>
    <r>
      <rPr>
        <sz val="10"/>
        <rFont val="Arial"/>
        <family val="2"/>
      </rPr>
      <t>)</t>
    </r>
  </si>
  <si>
    <t>Philippines (2021)</t>
  </si>
  <si>
    <t>AUS-NZ, Peru</t>
  </si>
  <si>
    <t>Health CA, AUS-NZ</t>
  </si>
  <si>
    <t>USEPA, Health CA, AUS-NZ</t>
  </si>
  <si>
    <t>AUS-NZ, SA, Peru</t>
  </si>
  <si>
    <t>AUS-NZ, SA</t>
  </si>
  <si>
    <t>CCME, AUS-NZ, USEPA, FAO</t>
  </si>
  <si>
    <t>Class C: 
Propogation of fish &amp; aquatic resources</t>
  </si>
  <si>
    <r>
      <t xml:space="preserve">200 </t>
    </r>
    <r>
      <rPr>
        <sz val="8"/>
        <color rgb="FF0000FF"/>
        <rFont val="Arial Unicode MS"/>
        <family val="2"/>
      </rPr>
      <t>(Total)</t>
    </r>
  </si>
  <si>
    <t>Class SB:
 Shellfish harvesting, fish spawning</t>
  </si>
  <si>
    <r>
      <t xml:space="preserve">Class D:
Navigable </t>
    </r>
    <r>
      <rPr>
        <b/>
        <sz val="8"/>
        <color rgb="FF0000FF"/>
        <rFont val="Arial Unicode MS"/>
        <family val="2"/>
      </rPr>
      <t>Fresh</t>
    </r>
    <r>
      <rPr>
        <sz val="8"/>
        <color rgb="FF0000FF"/>
        <rFont val="Arial Unicode MS"/>
        <family val="2"/>
      </rPr>
      <t xml:space="preserve"> waters suitable for water transport</t>
    </r>
  </si>
  <si>
    <r>
      <t xml:space="preserve">Class SD:
Navigable </t>
    </r>
    <r>
      <rPr>
        <b/>
        <sz val="8"/>
        <color rgb="FF0000FF"/>
        <rFont val="Arial Unicode MS"/>
        <family val="2"/>
      </rPr>
      <t>Marine</t>
    </r>
    <r>
      <rPr>
        <sz val="8"/>
        <color rgb="FF0000FF"/>
        <rFont val="Arial Unicode MS"/>
        <family val="2"/>
      </rPr>
      <t xml:space="preserve"> waters suitable for water transport</t>
    </r>
  </si>
  <si>
    <r>
      <t xml:space="preserve">5.2 </t>
    </r>
    <r>
      <rPr>
        <sz val="8"/>
        <color rgb="FF0000FF"/>
        <rFont val="Arial Unicode MS"/>
        <family val="2"/>
      </rPr>
      <t>(Total)</t>
    </r>
  </si>
  <si>
    <t>≥ 5</t>
  </si>
  <si>
    <r>
      <t xml:space="preserve">1.0 </t>
    </r>
    <r>
      <rPr>
        <sz val="8"/>
        <color rgb="FF0000FF"/>
        <rFont val="Arial Unicode MS"/>
        <family val="2"/>
      </rPr>
      <t>(Total)</t>
    </r>
  </si>
  <si>
    <r>
      <t>China</t>
    </r>
    <r>
      <rPr>
        <b/>
        <u/>
        <vertAlign val="superscript"/>
        <sz val="10"/>
        <color rgb="FF0000FF"/>
        <rFont val="Arial"/>
        <family val="2"/>
      </rPr>
      <t>i</t>
    </r>
  </si>
  <si>
    <t>26 - 30</t>
  </si>
  <si>
    <r>
      <rPr>
        <b/>
        <sz val="10"/>
        <color theme="1"/>
        <rFont val="Arial"/>
        <family val="2"/>
      </rPr>
      <t xml:space="preserve">     </t>
    </r>
    <r>
      <rPr>
        <b/>
        <u/>
        <sz val="10"/>
        <color theme="1"/>
        <rFont val="Arial"/>
        <family val="2"/>
      </rPr>
      <t>Notes</t>
    </r>
  </si>
  <si>
    <t>Category 2C1
&amp;
Category 2C2</t>
  </si>
  <si>
    <t>AUS-NZ, Philippines</t>
  </si>
  <si>
    <r>
      <rPr>
        <b/>
        <u/>
        <sz val="10"/>
        <color rgb="FF0000FF"/>
        <rFont val="Arial Unicode MS"/>
        <family val="2"/>
      </rPr>
      <t>Peru</t>
    </r>
    <r>
      <rPr>
        <b/>
        <vertAlign val="superscript"/>
        <sz val="10"/>
        <color rgb="FF0000FF"/>
        <rFont val="Arial Unicode MS"/>
        <family val="2"/>
      </rPr>
      <t xml:space="preserve"> g</t>
    </r>
    <r>
      <rPr>
        <b/>
        <sz val="10"/>
        <color rgb="FF0000FF"/>
        <rFont val="Arial Unicode MS"/>
        <family val="2"/>
      </rPr>
      <t xml:space="preserve"> </t>
    </r>
  </si>
  <si>
    <r>
      <rPr>
        <b/>
        <u/>
        <sz val="10"/>
        <color rgb="FF0000FF"/>
        <rFont val="Arial Unicode MS"/>
        <family val="2"/>
      </rPr>
      <t>Philippines</t>
    </r>
    <r>
      <rPr>
        <b/>
        <vertAlign val="superscript"/>
        <sz val="10"/>
        <color rgb="FF0000FF"/>
        <rFont val="Arial Unicode MS"/>
        <family val="2"/>
      </rPr>
      <t xml:space="preserve">h </t>
    </r>
  </si>
  <si>
    <r>
      <t>IFC</t>
    </r>
    <r>
      <rPr>
        <b/>
        <u/>
        <vertAlign val="superscript"/>
        <sz val="10"/>
        <color rgb="FF0000FF"/>
        <rFont val="Arial"/>
        <family val="2"/>
      </rPr>
      <t xml:space="preserve"> e</t>
    </r>
  </si>
  <si>
    <t>6.5 - 9.5</t>
  </si>
  <si>
    <t>CANADA</t>
  </si>
  <si>
    <r>
      <rPr>
        <b/>
        <sz val="9"/>
        <color rgb="FF0000FF"/>
        <rFont val="Arial"/>
        <family val="2"/>
      </rPr>
      <t>CANADA</t>
    </r>
    <r>
      <rPr>
        <b/>
        <u/>
        <sz val="10"/>
        <color rgb="FF0000FF"/>
        <rFont val="Arial"/>
        <family val="2"/>
      </rPr>
      <t xml:space="preserve">
CCME </t>
    </r>
    <r>
      <rPr>
        <b/>
        <u/>
        <vertAlign val="superscript"/>
        <sz val="10"/>
        <color rgb="FF0000FF"/>
        <rFont val="Arial"/>
        <family val="2"/>
      </rPr>
      <t>b</t>
    </r>
  </si>
  <si>
    <t>Category 4E3: 
Marine</t>
  </si>
  <si>
    <t>5 - 9</t>
  </si>
  <si>
    <t>6.5 - 8.0</t>
  </si>
  <si>
    <t>AUS-NZ, PI</t>
  </si>
  <si>
    <t>IRMA Criteria Sources</t>
  </si>
  <si>
    <r>
      <rPr>
        <b/>
        <sz val="10"/>
        <color theme="1"/>
        <rFont val="Arial"/>
        <family val="2"/>
      </rPr>
      <t>Source for</t>
    </r>
    <r>
      <rPr>
        <b/>
        <u/>
        <sz val="10"/>
        <color theme="1"/>
        <rFont val="Arial"/>
        <family val="2"/>
      </rPr>
      <t xml:space="preserve">
IRMA Criteria</t>
    </r>
  </si>
  <si>
    <t>Chromium (Total)</t>
  </si>
  <si>
    <r>
      <rPr>
        <b/>
        <sz val="10"/>
        <color rgb="FF0000FF"/>
        <rFont val="Arial"/>
        <family val="2"/>
      </rPr>
      <t xml:space="preserve">Canada </t>
    </r>
    <r>
      <rPr>
        <b/>
        <u/>
        <sz val="10"/>
        <color rgb="FF0000FF"/>
        <rFont val="Arial"/>
        <family val="2"/>
      </rPr>
      <t>Health CA</t>
    </r>
    <r>
      <rPr>
        <b/>
        <sz val="10"/>
        <color rgb="FF0000FF"/>
        <rFont val="Arial"/>
        <family val="2"/>
      </rPr>
      <t xml:space="preserve"> </t>
    </r>
    <r>
      <rPr>
        <b/>
        <vertAlign val="superscript"/>
        <sz val="10"/>
        <color rgb="FF0000FF"/>
        <rFont val="Arial"/>
        <family val="2"/>
      </rPr>
      <t>b</t>
    </r>
  </si>
  <si>
    <t>5.0 - 11.0</t>
  </si>
  <si>
    <t>Canada MDMER (2024) standard is developed specifically for metal and diamond mining</t>
  </si>
  <si>
    <t>7 - 10.5</t>
  </si>
  <si>
    <r>
      <t>E.U.</t>
    </r>
    <r>
      <rPr>
        <b/>
        <u/>
        <vertAlign val="superscript"/>
        <sz val="10"/>
        <color rgb="FF0000FF"/>
        <rFont val="Arial"/>
        <family val="2"/>
      </rPr>
      <t xml:space="preserve"> d</t>
    </r>
  </si>
  <si>
    <t>Canada MDMER</t>
  </si>
  <si>
    <t>Protective of All IRMA Uses</t>
  </si>
  <si>
    <t>CCME, AUS-NZ</t>
  </si>
  <si>
    <t>An important constituent to monitor</t>
  </si>
  <si>
    <t>An important constituent to monitor, especially for determining hardness</t>
  </si>
  <si>
    <t>USEPA criteria was developed in 2013</t>
  </si>
  <si>
    <t>Canada MDMER (2024) standard is developed for metal and diamond mining</t>
  </si>
  <si>
    <t>Δ &lt; 3</t>
  </si>
  <si>
    <t>Less than 3 degrees Celcius change from background</t>
  </si>
  <si>
    <r>
      <rPr>
        <b/>
        <u/>
        <sz val="10"/>
        <color rgb="FF0000FF"/>
        <rFont val="Arial Unicode MS"/>
        <family val="2"/>
      </rPr>
      <t>Peru</t>
    </r>
    <r>
      <rPr>
        <b/>
        <vertAlign val="superscript"/>
        <sz val="10"/>
        <color rgb="FF0000FF"/>
        <rFont val="Arial Unicode MS"/>
        <family val="2"/>
      </rPr>
      <t>e</t>
    </r>
    <r>
      <rPr>
        <b/>
        <sz val="10"/>
        <color rgb="FF0000FF"/>
        <rFont val="Arial Unicode MS"/>
        <family val="2"/>
      </rPr>
      <t xml:space="preserve"> </t>
    </r>
  </si>
  <si>
    <r>
      <rPr>
        <b/>
        <u/>
        <sz val="10"/>
        <color rgb="FF0000FF"/>
        <rFont val="Arial Unicode MS"/>
        <family val="2"/>
      </rPr>
      <t>Philippines</t>
    </r>
    <r>
      <rPr>
        <b/>
        <vertAlign val="superscript"/>
        <sz val="10"/>
        <color rgb="FF0000FF"/>
        <rFont val="Arial Unicode MS"/>
        <family val="2"/>
      </rPr>
      <t>f</t>
    </r>
    <r>
      <rPr>
        <b/>
        <sz val="10"/>
        <color rgb="FF0000FF"/>
        <rFont val="Arial Unicode MS"/>
        <family val="2"/>
      </rPr>
      <t xml:space="preserve">  </t>
    </r>
  </si>
  <si>
    <t>Significant variation between values, so chose AUS-NZ since they have a focus on the marine environment</t>
  </si>
  <si>
    <t>USEPA, SA, Peru</t>
  </si>
  <si>
    <t>CCME, SA, Peru</t>
  </si>
  <si>
    <t>Many</t>
  </si>
  <si>
    <r>
      <t>50 (Cr</t>
    </r>
    <r>
      <rPr>
        <vertAlign val="subscript"/>
        <sz val="10"/>
        <color rgb="FF0000FF"/>
        <rFont val="Arial"/>
        <family val="2"/>
      </rPr>
      <t>VI</t>
    </r>
    <r>
      <rPr>
        <sz val="10"/>
        <color rgb="FF0000FF"/>
        <rFont val="Arial"/>
        <family val="2"/>
      </rPr>
      <t>)</t>
    </r>
  </si>
  <si>
    <t>USEPA, EU, SA</t>
  </si>
  <si>
    <t>AUS-NZ, EU, China</t>
  </si>
  <si>
    <t>Health CA value between USEPA and AUS-NZ values</t>
  </si>
  <si>
    <t>Health CA, USEPA, China</t>
  </si>
  <si>
    <r>
      <t>FAO</t>
    </r>
    <r>
      <rPr>
        <b/>
        <u/>
        <vertAlign val="superscript"/>
        <sz val="10"/>
        <color rgb="FF0000FF"/>
        <rFont val="Arial"/>
        <family val="2"/>
      </rPr>
      <t xml:space="preserve"> d</t>
    </r>
  </si>
  <si>
    <r>
      <rPr>
        <b/>
        <sz val="8"/>
        <color rgb="FF0000FF"/>
        <rFont val="Arial"/>
        <family val="2"/>
      </rPr>
      <t xml:space="preserve"> Agriculture</t>
    </r>
    <r>
      <rPr>
        <sz val="8"/>
        <color rgb="FF0000FF"/>
        <rFont val="Arial"/>
        <family val="2"/>
      </rPr>
      <t xml:space="preserve">
</t>
    </r>
    <r>
      <rPr>
        <b/>
        <sz val="10"/>
        <color rgb="FF0000FF"/>
        <rFont val="Arial"/>
        <family val="2"/>
      </rPr>
      <t xml:space="preserve">South </t>
    </r>
    <r>
      <rPr>
        <b/>
        <u/>
        <sz val="10"/>
        <color rgb="FF0000FF"/>
        <rFont val="Arial"/>
        <family val="2"/>
      </rPr>
      <t>Africa</t>
    </r>
    <r>
      <rPr>
        <b/>
        <sz val="10"/>
        <color rgb="FF0000FF"/>
        <rFont val="Arial"/>
        <family val="2"/>
      </rPr>
      <t xml:space="preserve"> </t>
    </r>
    <r>
      <rPr>
        <b/>
        <vertAlign val="superscript"/>
        <sz val="10"/>
        <color rgb="FF0000FF"/>
        <rFont val="Arial"/>
        <family val="2"/>
      </rPr>
      <t>e</t>
    </r>
  </si>
  <si>
    <r>
      <rPr>
        <b/>
        <sz val="8"/>
        <color rgb="FF0000FF"/>
        <rFont val="Arial"/>
        <family val="2"/>
      </rPr>
      <t>Livestock</t>
    </r>
    <r>
      <rPr>
        <b/>
        <sz val="10"/>
        <color rgb="FF0000FF"/>
        <rFont val="Arial"/>
        <family val="2"/>
      </rPr>
      <t xml:space="preserve">
South </t>
    </r>
    <r>
      <rPr>
        <b/>
        <u/>
        <sz val="10"/>
        <color rgb="FF0000FF"/>
        <rFont val="Arial"/>
        <family val="2"/>
      </rPr>
      <t>Africa</t>
    </r>
    <r>
      <rPr>
        <b/>
        <sz val="10"/>
        <color rgb="FF0000FF"/>
        <rFont val="Arial"/>
        <family val="2"/>
      </rPr>
      <t xml:space="preserve"> </t>
    </r>
    <r>
      <rPr>
        <b/>
        <vertAlign val="superscript"/>
        <sz val="10"/>
        <color rgb="FF0000FF"/>
        <rFont val="Arial"/>
        <family val="2"/>
      </rPr>
      <t>f</t>
    </r>
  </si>
  <si>
    <r>
      <rPr>
        <b/>
        <sz val="8"/>
        <color rgb="FF0000FF"/>
        <rFont val="Arial Unicode MS"/>
        <family val="2"/>
      </rPr>
      <t>Class C</t>
    </r>
    <r>
      <rPr>
        <b/>
        <sz val="10"/>
        <color rgb="FF0000FF"/>
        <rFont val="Arial Unicode MS"/>
        <family val="2"/>
      </rPr>
      <t xml:space="preserve">
</t>
    </r>
    <r>
      <rPr>
        <b/>
        <u/>
        <sz val="10"/>
        <color rgb="FF0000FF"/>
        <rFont val="Arial Unicode MS"/>
        <family val="2"/>
      </rPr>
      <t>Philippines</t>
    </r>
    <r>
      <rPr>
        <b/>
        <vertAlign val="superscript"/>
        <sz val="10"/>
        <color rgb="FF0000FF"/>
        <rFont val="Arial Unicode MS"/>
        <family val="2"/>
      </rPr>
      <t>h</t>
    </r>
  </si>
  <si>
    <t>AUS-NZ, USEPA, SA, Peru</t>
  </si>
  <si>
    <t>CCME: livestock = 25, irrigation = 100</t>
  </si>
  <si>
    <t>CCME, AUS-NZ, Peru, PI</t>
  </si>
  <si>
    <t>USEPA, AUS-NZ, SA</t>
  </si>
  <si>
    <t>FAO</t>
  </si>
  <si>
    <t>USEPA, CCME, AUS-NZ</t>
  </si>
  <si>
    <t>AUS-NZ &amp; SA Freshwater hardness dependent (value displayed assumes 100 mg/L)</t>
  </si>
  <si>
    <t>FRESH</t>
  </si>
  <si>
    <t>MARINE</t>
  </si>
  <si>
    <t>Fresh</t>
  </si>
  <si>
    <t>Marine</t>
  </si>
  <si>
    <r>
      <rPr>
        <b/>
        <sz val="10"/>
        <color rgb="FF0000FF"/>
        <rFont val="Arial"/>
        <family val="2"/>
      </rPr>
      <t xml:space="preserve">AUS &amp; NZ </t>
    </r>
    <r>
      <rPr>
        <b/>
        <vertAlign val="superscript"/>
        <sz val="10"/>
        <color rgb="FF0000FF"/>
        <rFont val="Arial"/>
        <family val="2"/>
      </rPr>
      <t>a</t>
    </r>
    <r>
      <rPr>
        <b/>
        <u/>
        <sz val="10"/>
        <color rgb="FF0000FF"/>
        <rFont val="Arial"/>
        <family val="2"/>
      </rPr>
      <t xml:space="preserve"> </t>
    </r>
  </si>
  <si>
    <r>
      <rPr>
        <b/>
        <sz val="10"/>
        <color rgb="FF0000FF"/>
        <rFont val="Arial"/>
        <family val="2"/>
      </rPr>
      <t>AUS &amp; NZ</t>
    </r>
    <r>
      <rPr>
        <b/>
        <vertAlign val="superscript"/>
        <sz val="10"/>
        <color rgb="FF0000FF"/>
        <rFont val="Arial"/>
        <family val="2"/>
      </rPr>
      <t xml:space="preserve"> a</t>
    </r>
    <r>
      <rPr>
        <b/>
        <u/>
        <sz val="10"/>
        <color rgb="FF0000FF"/>
        <rFont val="Arial"/>
        <family val="2"/>
      </rPr>
      <t xml:space="preserve"> </t>
    </r>
  </si>
  <si>
    <r>
      <t>Peru</t>
    </r>
    <r>
      <rPr>
        <b/>
        <vertAlign val="superscript"/>
        <sz val="10"/>
        <color rgb="FF0000FF"/>
        <rFont val="Arial"/>
        <family val="2"/>
      </rPr>
      <t xml:space="preserve"> d</t>
    </r>
  </si>
  <si>
    <r>
      <t>Philippines</t>
    </r>
    <r>
      <rPr>
        <b/>
        <vertAlign val="superscript"/>
        <sz val="10"/>
        <color rgb="FF0000FF"/>
        <rFont val="Arial Unicode MS"/>
        <family val="2"/>
      </rPr>
      <t xml:space="preserve"> e</t>
    </r>
  </si>
  <si>
    <t>&gt;175</t>
  </si>
  <si>
    <t>Peru difference over 1-month, AUS-NZ difference over 1-hour</t>
  </si>
  <si>
    <r>
      <rPr>
        <b/>
        <sz val="8"/>
        <color rgb="FF0000FF"/>
        <rFont val="Arial Unicode MS"/>
        <family val="2"/>
      </rPr>
      <t>Class B: 
Recreation</t>
    </r>
    <r>
      <rPr>
        <b/>
        <u/>
        <sz val="10"/>
        <color rgb="FF0000FF"/>
        <rFont val="Arial Unicode MS"/>
        <family val="2"/>
      </rPr>
      <t xml:space="preserve">
Philippines</t>
    </r>
    <r>
      <rPr>
        <b/>
        <u/>
        <vertAlign val="superscript"/>
        <sz val="10"/>
        <color rgb="FF0000FF"/>
        <rFont val="Arial Unicode MS"/>
        <family val="2"/>
      </rPr>
      <t>f</t>
    </r>
  </si>
  <si>
    <r>
      <rPr>
        <b/>
        <sz val="8"/>
        <color rgb="FF0000FF"/>
        <rFont val="Arial"/>
        <family val="2"/>
      </rPr>
      <t>Category 1-B Recreation</t>
    </r>
    <r>
      <rPr>
        <b/>
        <u/>
        <sz val="10"/>
        <color rgb="FF0000FF"/>
        <rFont val="Arial"/>
        <family val="2"/>
      </rPr>
      <t xml:space="preserve">
Peru</t>
    </r>
    <r>
      <rPr>
        <b/>
        <u/>
        <vertAlign val="superscript"/>
        <sz val="10"/>
        <color rgb="FF0000FF"/>
        <rFont val="Arial"/>
        <family val="2"/>
      </rPr>
      <t>e</t>
    </r>
  </si>
  <si>
    <t>Peru, PI</t>
  </si>
  <si>
    <t>All</t>
  </si>
  <si>
    <t>Philippines (2021 revision)</t>
  </si>
  <si>
    <r>
      <t xml:space="preserve">Category 2 Subcategory C3 </t>
    </r>
    <r>
      <rPr>
        <b/>
        <sz val="8"/>
        <color rgb="FF0000FF"/>
        <rFont val="Arial Unicode MS"/>
        <family val="2"/>
      </rPr>
      <t>Marine</t>
    </r>
    <r>
      <rPr>
        <sz val="8"/>
        <color rgb="FF0000FF"/>
        <rFont val="Arial Unicode MS"/>
        <family val="2"/>
      </rPr>
      <t xml:space="preserve">
Industrial</t>
    </r>
  </si>
  <si>
    <t>FRESH &amp; MARINE</t>
  </si>
  <si>
    <t>Δ &lt; 2</t>
  </si>
  <si>
    <t>Peru CN measured as WAD</t>
  </si>
  <si>
    <t>10</t>
  </si>
  <si>
    <r>
      <t>Chlorine (as Cl</t>
    </r>
    <r>
      <rPr>
        <vertAlign val="subscript"/>
        <sz val="10"/>
        <color theme="1"/>
        <rFont val="Arial"/>
        <family val="2"/>
      </rPr>
      <t>2</t>
    </r>
    <r>
      <rPr>
        <sz val="10"/>
        <color theme="1"/>
        <rFont val="Arial"/>
        <family val="2"/>
      </rPr>
      <t>)</t>
    </r>
  </si>
  <si>
    <t>2</t>
  </si>
  <si>
    <t>FRESHWATER</t>
  </si>
  <si>
    <t>WHO</t>
  </si>
  <si>
    <t>USEPA, AUS-NZ</t>
  </si>
  <si>
    <t>USEPA, EU, WHO, China</t>
  </si>
  <si>
    <t>OTHER CONSTITUENTS</t>
  </si>
  <si>
    <t>Nitrate &amp; Nitrite (as N)</t>
  </si>
  <si>
    <r>
      <t>Alkalinity (as CaCO</t>
    </r>
    <r>
      <rPr>
        <vertAlign val="subscript"/>
        <sz val="10"/>
        <rFont val="Arial"/>
        <family val="2"/>
      </rPr>
      <t>3</t>
    </r>
    <r>
      <rPr>
        <sz val="10"/>
        <rFont val="Arial"/>
        <family val="2"/>
      </rPr>
      <t>)</t>
    </r>
  </si>
  <si>
    <r>
      <t>Nitrate (NO</t>
    </r>
    <r>
      <rPr>
        <vertAlign val="subscript"/>
        <sz val="10"/>
        <color theme="1"/>
        <rFont val="Arial"/>
        <family val="2"/>
      </rPr>
      <t>3</t>
    </r>
    <r>
      <rPr>
        <sz val="10"/>
        <color theme="1"/>
        <rFont val="Arial"/>
        <family val="2"/>
      </rPr>
      <t xml:space="preserve"> as N)</t>
    </r>
  </si>
  <si>
    <r>
      <t>Nitrite (NO</t>
    </r>
    <r>
      <rPr>
        <vertAlign val="subscript"/>
        <sz val="10"/>
        <color theme="1"/>
        <rFont val="Arial"/>
        <family val="2"/>
      </rPr>
      <t>2</t>
    </r>
    <r>
      <rPr>
        <sz val="10"/>
        <color theme="1"/>
        <rFont val="Arial"/>
        <family val="2"/>
      </rPr>
      <t xml:space="preserve"> as N)</t>
    </r>
  </si>
  <si>
    <t>CWQG = exp(0.947[ln(hardness mg·L-1)] - 0.815[pH] + 0.398[ln(DOC mg·L-1)] + 4.625).</t>
  </si>
  <si>
    <t>CWCG:</t>
  </si>
  <si>
    <t>ug/L dissolved Zn</t>
  </si>
  <si>
    <t xml:space="preserve">The long-term CWQG is for dissolved zinc and is calculated using the following equation: CWQG = exp(0.947[ln(hardness mg·L-1)] - 0.815[pH] + 0.398[ln(DOC mg·L-1)] + 4.625). </t>
  </si>
  <si>
    <t xml:space="preserve">The value in the table is for surface water of 50 mg CaCO3·L−1 hardness, pH of 7.5 and 0.5 mg·L−1 DOC. </t>
  </si>
  <si>
    <t>The CWQG equation is valid between hardness 23.4 and 399 mg CaCO3·L−1 , pH 6.5 and 8.13 and DOC 0.3 to 22.9 mg·L−1 .</t>
  </si>
  <si>
    <t xml:space="preserve">Source: CCME, 2018. Canadian Water Quality Guidelines for the Protection of Aquatic Life. Zinc (dissolved). </t>
  </si>
  <si>
    <t>https://ccme.ca/en/res/zinc-en-canadian-water-quality-guidelines-for-the-protection-of-aquatic-life.pdf</t>
  </si>
  <si>
    <t>DOC (mg/L)</t>
  </si>
  <si>
    <t>Hardness (mg/L)</t>
  </si>
  <si>
    <t>pH (s.u.)</t>
  </si>
  <si>
    <t>EXP(0.947*LN(B7)-0.815*B8+0.398*(LN(B9))+4.625)</t>
  </si>
  <si>
    <t>Canadian Water Quality Guidelines (CWQG) Formula:</t>
  </si>
  <si>
    <t>≥20</t>
  </si>
  <si>
    <t>British Columbia finalized this value after considering AUS-NZ value</t>
  </si>
  <si>
    <t>Use CCME hardness, pH and DOC online calculator</t>
  </si>
  <si>
    <t>The CCME value is an interim guideline from 2002</t>
  </si>
  <si>
    <t>1-7</t>
  </si>
  <si>
    <t>Fecal Coliform / E Coli</t>
  </si>
  <si>
    <t>MPN /
100 mL</t>
  </si>
  <si>
    <t>Philippines (2021), was 40 (2016)</t>
  </si>
  <si>
    <t>Philippines (2021) removed Class SD limit</t>
  </si>
  <si>
    <t>Philippines (2016)</t>
  </si>
  <si>
    <t>6.8 -8.5</t>
  </si>
  <si>
    <r>
      <t>Peru</t>
    </r>
    <r>
      <rPr>
        <b/>
        <vertAlign val="superscript"/>
        <sz val="10"/>
        <color rgb="FF0000FF"/>
        <rFont val="Arial Unicode MS"/>
        <family val="2"/>
      </rPr>
      <t xml:space="preserve"> a</t>
    </r>
  </si>
  <si>
    <r>
      <rPr>
        <b/>
        <u/>
        <sz val="10"/>
        <color rgb="FF0000FF"/>
        <rFont val="Arial Unicode MS"/>
        <family val="2"/>
      </rPr>
      <t xml:space="preserve">Philippines </t>
    </r>
    <r>
      <rPr>
        <b/>
        <vertAlign val="superscript"/>
        <sz val="10"/>
        <color rgb="FF0000FF"/>
        <rFont val="Arial Unicode MS"/>
        <family val="2"/>
      </rPr>
      <t xml:space="preserve">b </t>
    </r>
  </si>
  <si>
    <t>USEPA limit deemed not applicable for recreation</t>
  </si>
  <si>
    <t>AUS, SA, PI</t>
  </si>
  <si>
    <t>* hardness-dependent, see South African water quality guidelines. 2nd edn, Vol 6, Agricultural Use, Freshwater Aquaculture, DWAF 1996</t>
  </si>
  <si>
    <t>CCME, PI</t>
  </si>
  <si>
    <t>FAO, PI, Peru</t>
  </si>
  <si>
    <t xml:space="preserve">    PI = Philippines</t>
  </si>
  <si>
    <t>FAO, SA</t>
  </si>
  <si>
    <t>CCME, SA</t>
  </si>
  <si>
    <t xml:space="preserve">    SA = South Africa</t>
  </si>
  <si>
    <t>Criteria untilzed by two jurisdictions</t>
  </si>
  <si>
    <t>AUS-NZ  &amp; Peru criteria approximately midway between that of four jurisdictions</t>
  </si>
  <si>
    <t>AUS-NZ criteria approximately midway between that used by three jurisdictions</t>
  </si>
  <si>
    <t>1.8 *</t>
  </si>
  <si>
    <t>74 *</t>
  </si>
  <si>
    <t>2.5 *</t>
  </si>
  <si>
    <t>52 *</t>
  </si>
  <si>
    <t>13 *</t>
  </si>
  <si>
    <t>9 *</t>
  </si>
  <si>
    <t>120 *</t>
  </si>
  <si>
    <t>3.2 *</t>
  </si>
  <si>
    <t>95.6 *</t>
  </si>
  <si>
    <t>3.8 *</t>
  </si>
  <si>
    <t>8 *</t>
  </si>
  <si>
    <t>SA criteria is from 1996</t>
  </si>
  <si>
    <t>AUS-NZ: As(III) = 24 ug/L, As(V) = 13 ug/L</t>
  </si>
  <si>
    <t>0.09 *</t>
  </si>
  <si>
    <t>CCME, China</t>
  </si>
  <si>
    <t>Measure for hardness-based method used to calculate chronic metals criteria</t>
  </si>
  <si>
    <t>Measure for copper Biotic Ligand Model</t>
  </si>
  <si>
    <t>Use CCME hardness calculation, or USEPA Biotic Ligand Model</t>
  </si>
  <si>
    <t>USEPA, CCME, Peru, PI</t>
  </si>
  <si>
    <r>
      <t>AUS &amp; NZ</t>
    </r>
    <r>
      <rPr>
        <b/>
        <u/>
        <vertAlign val="superscript"/>
        <sz val="10"/>
        <color rgb="FF0000FF"/>
        <rFont val="Arial"/>
        <family val="2"/>
      </rPr>
      <t xml:space="preserve"> a</t>
    </r>
  </si>
  <si>
    <r>
      <t>USEPA</t>
    </r>
    <r>
      <rPr>
        <b/>
        <u/>
        <vertAlign val="superscript"/>
        <sz val="10"/>
        <color rgb="FF0000FF"/>
        <rFont val="Arial"/>
        <family val="2"/>
      </rPr>
      <t>c</t>
    </r>
  </si>
  <si>
    <r>
      <t>USEPA</t>
    </r>
    <r>
      <rPr>
        <b/>
        <u/>
        <vertAlign val="superscript"/>
        <sz val="10"/>
        <color rgb="FF0000FF"/>
        <rFont val="Arial"/>
        <family val="2"/>
      </rPr>
      <t>d</t>
    </r>
  </si>
  <si>
    <r>
      <t>E.U.</t>
    </r>
    <r>
      <rPr>
        <b/>
        <u/>
        <vertAlign val="superscript"/>
        <sz val="10"/>
        <color rgb="FF0000FF"/>
        <rFont val="Arial"/>
        <family val="2"/>
      </rPr>
      <t>e</t>
    </r>
  </si>
  <si>
    <r>
      <t>WHO</t>
    </r>
    <r>
      <rPr>
        <b/>
        <u/>
        <vertAlign val="superscript"/>
        <sz val="10"/>
        <color rgb="FF0000FF"/>
        <rFont val="Arial"/>
        <family val="2"/>
      </rPr>
      <t xml:space="preserve"> f</t>
    </r>
  </si>
  <si>
    <r>
      <rPr>
        <b/>
        <u/>
        <sz val="10"/>
        <color rgb="FF0000FF"/>
        <rFont val="Arial Unicode MS"/>
        <family val="2"/>
      </rPr>
      <t>Peru</t>
    </r>
    <r>
      <rPr>
        <b/>
        <vertAlign val="superscript"/>
        <sz val="10"/>
        <color rgb="FF0000FF"/>
        <rFont val="Arial Unicode MS"/>
        <family val="2"/>
      </rPr>
      <t xml:space="preserve"> h</t>
    </r>
  </si>
  <si>
    <r>
      <rPr>
        <b/>
        <u/>
        <sz val="10"/>
        <color rgb="FF0000FF"/>
        <rFont val="Arial Unicode MS"/>
        <family val="2"/>
      </rPr>
      <t>Philippines</t>
    </r>
    <r>
      <rPr>
        <b/>
        <vertAlign val="superscript"/>
        <sz val="10"/>
        <color rgb="FF0000FF"/>
        <rFont val="Arial Unicode MS"/>
        <family val="2"/>
      </rPr>
      <t xml:space="preserve"> i</t>
    </r>
  </si>
  <si>
    <r>
      <t>China</t>
    </r>
    <r>
      <rPr>
        <b/>
        <u/>
        <vertAlign val="superscript"/>
        <sz val="10"/>
        <color rgb="FF0000FF"/>
        <rFont val="Arial"/>
        <family val="2"/>
      </rPr>
      <t>j</t>
    </r>
  </si>
  <si>
    <t>USEPA (MCL = 20, MCLG = 0), Philippines (2021)</t>
  </si>
  <si>
    <t>This document does not contain data of sufficient quality to determine an appropriate criteria for salmonids</t>
  </si>
  <si>
    <t>Hydrogen Sulfide (as S2-)</t>
  </si>
  <si>
    <t>AUS-NZ, Health CA, EU, WHO</t>
  </si>
  <si>
    <t>Health CA, EU, WHO, Peru, China</t>
  </si>
  <si>
    <r>
      <rPr>
        <vertAlign val="superscript"/>
        <sz val="10"/>
        <rFont val="Arial"/>
        <family val="2"/>
      </rPr>
      <t>1</t>
    </r>
    <r>
      <rPr>
        <sz val="10"/>
        <rFont val="Arial"/>
        <family val="2"/>
      </rPr>
      <t xml:space="preserve"> IRMA Fresh Water includes all freshwater uses except Freshwater Aquaculture, which is not a common use around mines. If Freshwater Aquaculture is a use downgradient of a mine discharge, then those criterial apply.</t>
    </r>
  </si>
  <si>
    <r>
      <rPr>
        <vertAlign val="superscript"/>
        <sz val="10"/>
        <rFont val="Arial"/>
        <family val="2"/>
      </rPr>
      <t>2</t>
    </r>
    <r>
      <rPr>
        <sz val="10"/>
        <rFont val="Arial"/>
        <family val="2"/>
      </rPr>
      <t xml:space="preserve"> IRMA Ground Water includes Uses for Drinking Water &amp; Human Health, and Agriculture/Irrigation</t>
    </r>
  </si>
  <si>
    <r>
      <t>AUS &amp; NZ</t>
    </r>
    <r>
      <rPr>
        <b/>
        <u/>
        <vertAlign val="superscript"/>
        <sz val="10"/>
        <color rgb="FF0000FF"/>
        <rFont val="Arial"/>
        <family val="2"/>
      </rPr>
      <t xml:space="preserve"> b</t>
    </r>
  </si>
  <si>
    <r>
      <t>CCME</t>
    </r>
    <r>
      <rPr>
        <b/>
        <u/>
        <vertAlign val="superscript"/>
        <sz val="10"/>
        <color rgb="FF0000FF"/>
        <rFont val="Arial"/>
        <family val="2"/>
      </rPr>
      <t xml:space="preserve"> c</t>
    </r>
  </si>
  <si>
    <r>
      <rPr>
        <b/>
        <vertAlign val="superscript"/>
        <sz val="10"/>
        <rFont val="Arial"/>
        <family val="2"/>
      </rPr>
      <t>a</t>
    </r>
    <r>
      <rPr>
        <sz val="10"/>
        <rFont val="Arial"/>
        <family val="2"/>
      </rPr>
      <t xml:space="preserve"> USEPA National Recommended Aquatic Life Criteria table, USEPA Office of Water, as of 2024 (https://www.epa.gov/wqc/national-recommended-water-quality-criteria-aquatic-life-criteria-table)</t>
    </r>
  </si>
  <si>
    <r>
      <rPr>
        <b/>
        <vertAlign val="superscript"/>
        <sz val="10"/>
        <rFont val="Arial"/>
        <family val="2"/>
      </rPr>
      <t>c</t>
    </r>
    <r>
      <rPr>
        <sz val="10"/>
        <rFont val="Arial"/>
        <family val="2"/>
      </rPr>
      <t xml:space="preserve"> US EPA National Primary &amp; Secondary Drinking Water Regulations as of December 2024 (MCL = maximum contaminant level.  Primary MCLs are enforceable) (https://www.epa.gov/ground-water-and-drinking-water/national-primary-drinking-water-regulations)</t>
    </r>
  </si>
  <si>
    <r>
      <rPr>
        <b/>
        <vertAlign val="superscript"/>
        <sz val="10"/>
        <rFont val="Arial"/>
        <family val="2"/>
      </rPr>
      <t>d</t>
    </r>
    <r>
      <rPr>
        <sz val="10"/>
        <rFont val="Arial"/>
        <family val="2"/>
      </rPr>
      <t xml:space="preserve"> US EPA National Recommended Human Health Criteria as of December 2024 - consumption of organizms + water (https://www.epa.gov/wqc/national-recommended-water-quality-criteria-human-health-criteria-table)</t>
    </r>
  </si>
  <si>
    <r>
      <rPr>
        <b/>
        <vertAlign val="superscript"/>
        <sz val="10"/>
        <rFont val="Arial"/>
        <family val="2"/>
      </rPr>
      <t>d</t>
    </r>
    <r>
      <rPr>
        <sz val="10"/>
        <rFont val="Arial"/>
        <family val="2"/>
      </rPr>
      <t xml:space="preserve"> Directive 2013/39/EU of the European Parliament and of the Council of 12 August 2013 (still active as of 2024) (https://eur-lex.europa.eu/eli/dir/2013/39/oj/eng)</t>
    </r>
  </si>
  <si>
    <r>
      <rPr>
        <b/>
        <vertAlign val="superscript"/>
        <sz val="10"/>
        <rFont val="Arial"/>
        <family val="2"/>
      </rPr>
      <t>e</t>
    </r>
    <r>
      <rPr>
        <sz val="10"/>
        <rFont val="Arial"/>
        <family val="2"/>
      </rPr>
      <t xml:space="preserve"> Environmental, Health and Safety Guidelines for Mining, International Finance Corporation, December 10, 2007 (https://www.ifc.org/en/insights-reports/2000/ehs-guidelines-oil-gas-mining)</t>
    </r>
  </si>
  <si>
    <r>
      <rPr>
        <b/>
        <vertAlign val="superscript"/>
        <sz val="10"/>
        <rFont val="Arial Unicode MS"/>
        <family val="2"/>
      </rPr>
      <t>h</t>
    </r>
    <r>
      <rPr>
        <sz val="10"/>
        <rFont val="Arial Unicode MS"/>
        <family val="2"/>
      </rPr>
      <t xml:space="preserve"> Philippines.2016. Water Quality Guidelines and General Effluent Standards of 2016, Table 3. Water Ouality Guidelines for Primary Parameters, and Table 4. Water Quality Guidelines for Secondary Parameters-Inorganics. Updated ammonia, boron, copper, fecal coliform, phosphate, and sulfate in DENR Administrative Order No. 2021-19, June 30, 2021 (https://www.fao.org/faolex/results/details/en/c/LEX-FAOC201041/)</t>
    </r>
  </si>
  <si>
    <r>
      <rPr>
        <b/>
        <vertAlign val="superscript"/>
        <sz val="10"/>
        <rFont val="Arial"/>
        <family val="2"/>
      </rPr>
      <t>i</t>
    </r>
    <r>
      <rPr>
        <sz val="10"/>
        <rFont val="Arial"/>
        <family val="2"/>
      </rPr>
      <t xml:space="preserve"> Amendment of water quality standards in China: viewpoint on strategic considerations, Zhao et al., Environ Sci Pollut Res, Springer, published online 17Aug16 (China standards are all adopted from other countries) (https://link.springer.com/article/10.1007/s11356-016-7357-y)</t>
    </r>
  </si>
  <si>
    <r>
      <rPr>
        <b/>
        <vertAlign val="superscript"/>
        <sz val="10"/>
        <rFont val="Arial"/>
        <family val="2"/>
      </rPr>
      <t>g</t>
    </r>
    <r>
      <rPr>
        <sz val="10"/>
        <rFont val="Arial"/>
        <family val="2"/>
      </rPr>
      <t xml:space="preserve"> South African Water Quality Guidelines Volume 1 Domestic Use, Department of Water Affairs and Forestry, Second Edition 1996 (This document expresses criteria as a "Target Water Quality Range", and are only guideline critiera values) (https://www.dws.gov.za/iwqs/wq_guide/index.asp)</t>
    </r>
  </si>
  <si>
    <r>
      <rPr>
        <b/>
        <vertAlign val="superscript"/>
        <sz val="10"/>
        <rFont val="Arial"/>
        <family val="2"/>
      </rPr>
      <t>e</t>
    </r>
    <r>
      <rPr>
        <sz val="10"/>
        <rFont val="Arial"/>
        <family val="2"/>
      </rPr>
      <t xml:space="preserve"> South African Water Quality Guidelines, Volume 4 Agricultural Use: Irrigation, Second Edition 1996 (https://www.dws.gov.za/iwqs/wq_guide/index.asp)</t>
    </r>
  </si>
  <si>
    <r>
      <rPr>
        <b/>
        <vertAlign val="superscript"/>
        <sz val="10"/>
        <rFont val="Arial"/>
        <family val="2"/>
      </rPr>
      <t>f</t>
    </r>
    <r>
      <rPr>
        <sz val="10"/>
        <rFont val="Arial"/>
        <family val="2"/>
      </rPr>
      <t xml:space="preserve"> South African Water Quality Guidelines Volume 5, Agricultural Use: Livestock Watering, Second Edition 1996 (https://www.dws.gov.za/iwqs/wq_guide/index.asp)</t>
    </r>
  </si>
  <si>
    <r>
      <rPr>
        <vertAlign val="superscript"/>
        <sz val="10"/>
        <rFont val="Arial"/>
        <family val="2"/>
      </rPr>
      <t>b</t>
    </r>
    <r>
      <rPr>
        <sz val="10"/>
        <rFont val="Arial"/>
        <family val="2"/>
      </rPr>
      <t xml:space="preserve"> South African water quality guidelines. 2nd edn, Vol 6, Agricultural Use, Freshwater Aquaculture, DWAF 1996 (https://www.dws.gov.za/iwqs/wq_guide/index.asp)</t>
    </r>
  </si>
  <si>
    <r>
      <rPr>
        <b/>
        <vertAlign val="superscript"/>
        <sz val="10"/>
        <rFont val="Arial"/>
        <family val="2"/>
      </rPr>
      <t>d</t>
    </r>
    <r>
      <rPr>
        <sz val="10"/>
        <rFont val="Arial"/>
        <family val="2"/>
      </rPr>
      <t xml:space="preserve"> South African Water Quality Guidelines for Coastal Marine Waters, Volume 1, Natural Environment, Department of Water Affairs and Forestry, 2022 (https://www.dffe.gov.za/sites/default/files/legislation/2023-09/waterqualityguideline2022.pdf)</t>
    </r>
  </si>
  <si>
    <r>
      <rPr>
        <b/>
        <vertAlign val="superscript"/>
        <sz val="10"/>
        <rFont val="Arial"/>
        <family val="2"/>
      </rPr>
      <t>c</t>
    </r>
    <r>
      <rPr>
        <sz val="10"/>
        <rFont val="Arial"/>
        <family val="2"/>
      </rPr>
      <t xml:space="preserve"> South African Water Quality Guidelines for Coastal Marine Waters, Volume 1, Natural Environment, Department of Water Affairs and Forestry, 2022 (https://www.dffe.gov.za/sites/default/files/legislation/2023-09/waterqualityguideline2022.pdf)</t>
    </r>
  </si>
  <si>
    <r>
      <rPr>
        <b/>
        <vertAlign val="superscript"/>
        <sz val="10"/>
        <rFont val="Arial Unicode MS"/>
        <family val="2"/>
      </rPr>
      <t>f</t>
    </r>
    <r>
      <rPr>
        <sz val="10"/>
        <rFont val="Arial Unicode MS"/>
        <family val="2"/>
      </rPr>
      <t xml:space="preserve"> Philippines.2016. Water Quality Guidelines and General Effluent Standards of 2016, Table 3. Water Ouality Guidelines for Primary Parameters, and Table 4. Water Quality Guidelines for Secondary Parameters-Inorganics. Updated ammonia, boron, copper, fecal coliform, phosphate, and sulfate in DENR Administrative Order No. 2021-19, June 30, 2021 (https://www.fao.org/faolex/results/details/en/c/LEX-FAOC201041/)</t>
    </r>
  </si>
  <si>
    <r>
      <rPr>
        <b/>
        <vertAlign val="superscript"/>
        <sz val="10"/>
        <rFont val="Arial Unicode MS"/>
        <family val="2"/>
      </rPr>
      <t>h</t>
    </r>
    <r>
      <rPr>
        <sz val="10"/>
        <rFont val="Arial Unicode MS"/>
        <family val="2"/>
      </rPr>
      <t xml:space="preserve"> Philippines.2016. Water Quality Guidelines and General Effluent Standards of 2016, Table 3. Water Ouality Guidelines for Primary Parameters, and Table 4. Water Quality Guidelines for Secondary Parameters-Inorganics.  Updated ammonia, boron, copper, fecal coliform, phosphate, and sulfate in DENR Administrative Order No. 2021-19, June 30, 2021 (https://www.fao.org/faolex/results/details/en/c/LEX-FAOC201041/)</t>
    </r>
  </si>
  <si>
    <r>
      <rPr>
        <b/>
        <vertAlign val="superscript"/>
        <sz val="10"/>
        <rFont val="Arial Unicode MS"/>
        <family val="2"/>
      </rPr>
      <t>e</t>
    </r>
    <r>
      <rPr>
        <sz val="10"/>
        <rFont val="Arial Unicode MS"/>
        <family val="2"/>
      </rPr>
      <t xml:space="preserve"> Philippines.2016. Water Quality Guidelines and General Effluent Standards of 2016, Table 3. Water Ouality Guidelines for Primary Parameters, and Table 4. Water Quality Guidelines for Secondary Parameters-Inorganics. Updated ammonia, boron, copper, fecal coliform, phosphate, and sulfate in DENR Administrative Order No. 2021-19, June 30, 2021 (https://www.fao.org/faolex/results/details/en/c/LEX-FAOC201041/)</t>
    </r>
  </si>
  <si>
    <r>
      <rPr>
        <b/>
        <vertAlign val="superscript"/>
        <sz val="10"/>
        <rFont val="Arial Unicode MS"/>
        <family val="2"/>
      </rPr>
      <t>f</t>
    </r>
    <r>
      <rPr>
        <sz val="10"/>
        <rFont val="Arial Unicode MS"/>
        <family val="2"/>
      </rPr>
      <t xml:space="preserve"> Philippines.2016. Water Quality Guidelines and General Effluent Standards of 2016, Table 3. Water Ouality Guidelines for Primary Parameters, and Table 4. Water Quality Guidelines for Secondary Parameters-Inorganics. Updated ammonia, boron, copper, fecal coliform, phosphate, and sulfate in DENR Administrative Order No. 2021-19, June 30, 2021 (https://www.fao.org/faolex/results/details/en/c/LEX-FAOC201041/)</t>
    </r>
  </si>
  <si>
    <r>
      <rPr>
        <b/>
        <vertAlign val="superscript"/>
        <sz val="10"/>
        <rFont val="Arial Unicode MS"/>
        <family val="2"/>
      </rPr>
      <t>b</t>
    </r>
    <r>
      <rPr>
        <sz val="10"/>
        <rFont val="Arial Unicode MS"/>
        <family val="2"/>
      </rPr>
      <t xml:space="preserve"> Philippines.2016. Water Quality Guidelines and General Effluent Standards of 2016, Table 3. Water Ouality Guidelines for Primary Parameters, and Table 4. Water Quality Guidelines for Secondary Parameters-Inorganics. Updated ammonia, boron, copper, fecal coliform, phosphate, and sulfate in DENR Administrative Order No. 2021-19, June 30, 2021 (https://www.fao.org/faolex/results/details/en/c/LEX-FAOC201041/)</t>
    </r>
  </si>
  <si>
    <r>
      <rPr>
        <b/>
        <vertAlign val="superscript"/>
        <sz val="10"/>
        <rFont val="Arial"/>
        <family val="2"/>
      </rPr>
      <t>a</t>
    </r>
    <r>
      <rPr>
        <sz val="10"/>
        <rFont val="Arial"/>
        <family val="2"/>
      </rPr>
      <t xml:space="preserve"> Australian Drinking Water Guidelines 6 - 2011 - National Health and Medical Research Council, updated September 2022, Table 10.6 Guideline values for physical and chemical characteristics (https://www.nhmrc.gov.au/about-us/publications/australian-drinking-water-guidelines)</t>
    </r>
  </si>
  <si>
    <r>
      <rPr>
        <b/>
        <vertAlign val="superscript"/>
        <sz val="10"/>
        <rFont val="Arial"/>
        <family val="2"/>
      </rPr>
      <t>b</t>
    </r>
    <r>
      <rPr>
        <sz val="10"/>
        <rFont val="Arial"/>
        <family val="2"/>
      </rPr>
      <t xml:space="preserve"> Health Canada, Guidelines for Canadian Drinking Water Quality, October 2024 (https://www.canada.ca/en/health-canada/services/environmental-workplace-health/reports-publications/water-quality/guidelines-canadian-drinking-water-quality-summary-table.html)</t>
    </r>
  </si>
  <si>
    <r>
      <rPr>
        <b/>
        <vertAlign val="superscript"/>
        <sz val="10"/>
        <rFont val="Arial"/>
        <family val="2"/>
      </rPr>
      <t>e</t>
    </r>
    <r>
      <rPr>
        <sz val="10"/>
        <rFont val="Arial"/>
        <family val="2"/>
      </rPr>
      <t xml:space="preserve"> EU Parliament and Council Directive 2020/2184 on the quality of water for human consumption, December 16, 2020 (https://eur-lex.europa.eu/eli/dir/2020/2184/oj/eng)</t>
    </r>
  </si>
  <si>
    <r>
      <rPr>
        <b/>
        <vertAlign val="superscript"/>
        <sz val="10"/>
        <rFont val="Arial"/>
        <family val="2"/>
      </rPr>
      <t>f</t>
    </r>
    <r>
      <rPr>
        <sz val="10"/>
        <rFont val="Arial"/>
        <family val="2"/>
      </rPr>
      <t xml:space="preserve"> WHO Guidelines for drinking-water quality: fourth edition incorporating the first addendum, 2022, ISBN 978-92-4-154995-0 (https://www.who.int/publications/i/item/9789240045064)</t>
    </r>
  </si>
  <si>
    <r>
      <rPr>
        <b/>
        <vertAlign val="superscript"/>
        <sz val="10"/>
        <rFont val="Arial Unicode MS"/>
        <family val="2"/>
      </rPr>
      <t xml:space="preserve">j  </t>
    </r>
    <r>
      <rPr>
        <sz val="10"/>
        <rFont val="Arial Unicode MS"/>
        <family val="2"/>
      </rPr>
      <t>China, National Food Safety Standard for Drinking Water Quality (GB5749-2022), April 1, 2023. Tables 1,3, A1.  USDA translation. Updates (GB 5749-2006) (https://apps.fas.usda.gov/newgainapi/api/Report/DownloadReportByFileName?fileName=National%20Standard%20for%20Drinking%20Water%20Quality%20Released_Beijing_China%20-%20People%27s%20Republic%20of_CH2023-0094.pdf)</t>
    </r>
  </si>
  <si>
    <r>
      <rPr>
        <b/>
        <vertAlign val="superscript"/>
        <sz val="10"/>
        <rFont val="Arial Unicode MS"/>
        <family val="2"/>
      </rPr>
      <t>i</t>
    </r>
    <r>
      <rPr>
        <sz val="10"/>
        <rFont val="Arial Unicode MS"/>
        <family val="2"/>
      </rPr>
      <t xml:space="preserve"> Philippine National Standards for Drinking Water 2017, Administrative Order No. 2017-0010, June 23, 2017 (https://www.fda.gov.ph/administrative-order-no-2017-0010-philippine-national-standards-for-drinking-water-of-2017), Table A-2 Summary of Standard Values and Methods of Analysis for Inorganic Chemical Parameters of Drinking-Water, and Table A-5 Summary of Standard Values and Methods of Analysis for Physical and Chemical Quality for Acceptability Aspects of Drinking-Water. Updated ammonia, boron, copper, fecal coliform, phosphate, and sulfate in DENR Administrative Order No. 2021-19, June 30, 2021 (https://www.fao.org/faolex/results/details/en/c/LEX-FAOC214300/)</t>
    </r>
  </si>
  <si>
    <r>
      <t>e</t>
    </r>
    <r>
      <rPr>
        <sz val="10"/>
        <rFont val="Arial Unicode MS"/>
        <family val="2"/>
      </rPr>
      <t xml:space="preserve"> Peru, National Standards of Environmental Quality for Water. 2015, Category 4, Subcategory E3 Marine Coastal Ecosystems, Estuary and Marine (http://www.ana.gob.pe/sites/default/files/normatividad/files/ds-ndeg-015-2015-minam.pdf)</t>
    </r>
  </si>
  <si>
    <r>
      <rPr>
        <b/>
        <vertAlign val="superscript"/>
        <sz val="10"/>
        <rFont val="Arial Unicode MS"/>
        <family val="2"/>
      </rPr>
      <t>g</t>
    </r>
    <r>
      <rPr>
        <sz val="10"/>
        <rFont val="Arial Unicode MS"/>
        <family val="2"/>
      </rPr>
      <t xml:space="preserve"> Peru, National Standards of Environmental Quality for Water. 2015, Category 4, Subcategories E1 Lakes and Lagoons; E2 Rivers (http://www.ana.gob.pe/sites/default/files/normatividad/files/ds-ndeg-015-2015-minam.pdf)</t>
    </r>
  </si>
  <si>
    <r>
      <rPr>
        <b/>
        <vertAlign val="superscript"/>
        <sz val="10"/>
        <rFont val="Arial"/>
        <family val="2"/>
      </rPr>
      <t>c</t>
    </r>
    <r>
      <rPr>
        <sz val="10"/>
        <rFont val="Arial"/>
        <family val="2"/>
      </rPr>
      <t xml:space="preserve"> Australian and New Zealand Guidelines for Fresh and Marine Water Quality, Australian and New Zealand, Environment and Conservation Council (https://www.waterquality.gov.au/sites/default/files/documents/toxicant-dgv-mastertable-nov2024.xlsx, downloaded 12Dec24). The values in the table above represent the 95% level of protection, which corresponds to the level of protection used in Canada and US. However, if it was noted "To account for the bioaccumulating nature of this toxicant, it is recommended that the 99% species protection level DGV is used for slightly to moderately disturbed systems", then the 99% level was utilized instead of the 95% level.</t>
    </r>
  </si>
  <si>
    <r>
      <rPr>
        <b/>
        <vertAlign val="superscript"/>
        <sz val="10"/>
        <rFont val="Arial Unicode MS"/>
        <family val="2"/>
      </rPr>
      <t xml:space="preserve">h </t>
    </r>
    <r>
      <rPr>
        <sz val="10"/>
        <rFont val="Arial Unicode MS"/>
        <family val="2"/>
      </rPr>
      <t>Peru National Standards of Environmental Quality for Water. 2015, Category 1-A, Surface Water Intended for Production of Drinking Water, Subcategories A1 With Disinfection, A2 With conventional treatment, A3 With advanced treatment (http://www.ana.gob.pe/sites/default/files/normatividad/files/ds-ndeg-015-2015-minam.pdf)</t>
    </r>
  </si>
  <si>
    <r>
      <rPr>
        <b/>
        <vertAlign val="superscript"/>
        <sz val="10"/>
        <rFont val="Arial"/>
        <family val="2"/>
      </rPr>
      <t>a</t>
    </r>
    <r>
      <rPr>
        <sz val="10"/>
        <rFont val="Arial"/>
        <family val="2"/>
      </rPr>
      <t xml:space="preserve"> USEPA, Guidelines for Water Reuse, EPA/600/R-12/618, September 2012 (latest version as of 2024), using the lowest value for irrigation and livestock watering (https://www.epa.gov/waterreuse/guidelines-water-reuse)</t>
    </r>
  </si>
  <si>
    <r>
      <rPr>
        <b/>
        <vertAlign val="superscript"/>
        <sz val="10"/>
        <rFont val="Arial"/>
        <family val="2"/>
      </rPr>
      <t>b</t>
    </r>
    <r>
      <rPr>
        <sz val="10"/>
        <rFont val="Arial"/>
        <family val="2"/>
      </rPr>
      <t xml:space="preserve"> Canadian Water Quality Guidelines for the Protection of Agriculture, as of November 2024 (https://ccme.ca/en/current-activities/canadian-environmental-quality-guidelines)</t>
    </r>
  </si>
  <si>
    <r>
      <rPr>
        <b/>
        <vertAlign val="superscript"/>
        <sz val="10"/>
        <rFont val="Arial"/>
        <family val="2"/>
      </rPr>
      <t>c</t>
    </r>
    <r>
      <rPr>
        <sz val="10"/>
        <rFont val="Arial"/>
        <family val="2"/>
      </rPr>
      <t xml:space="preserve"> Draft revised Chapter 4.2, Water Quality for Irrigation and General Water Uses: Guidelines, Commonwealth of Australia, January 2024 (www.waterquality.gov.au/sites/default/files/documents/irrigation-guidlelines-draft-4.2.docx), and Draft Livestock drinking water guidelines, Commonwealth of Australia, November 2023 (www.waterquality.gov.au/sites/default/files/documents/livestock-drinking-water-guidelines-draft.pdf).  Defalut Guideline Values are limited to guidence and have not formal legal status, apparently unless adopted by a local jurisdiction.</t>
    </r>
  </si>
  <si>
    <r>
      <rPr>
        <b/>
        <vertAlign val="superscript"/>
        <sz val="10"/>
        <rFont val="Arial"/>
        <family val="2"/>
      </rPr>
      <t>d</t>
    </r>
    <r>
      <rPr>
        <sz val="10"/>
        <rFont val="Arial"/>
        <family val="2"/>
      </rPr>
      <t xml:space="preserve"> FAO Water quality in agriculture: Risks and risk mitigation. Rome, FAO &amp; IWMI, Drechsel, P., Marjani Zadeh, S. &amp; Pedrero, F. (eds). 2023, Table 3.3 Irrigation and Table 7.6 Livestock (https://doi.org/10.4060/cc7340en)</t>
    </r>
  </si>
  <si>
    <r>
      <rPr>
        <b/>
        <vertAlign val="superscript"/>
        <sz val="10"/>
        <rFont val="Arial Unicode MS"/>
        <family val="2"/>
      </rPr>
      <t>g</t>
    </r>
    <r>
      <rPr>
        <vertAlign val="superscript"/>
        <sz val="10"/>
        <rFont val="Arial Unicode MS"/>
        <family val="2"/>
      </rPr>
      <t xml:space="preserve"> </t>
    </r>
    <r>
      <rPr>
        <sz val="10"/>
        <rFont val="Arial Unicode MS"/>
        <family val="2"/>
      </rPr>
      <t>Peru, National Standards of Environmental Quality for Water. 2015, Category 3 - Irrigation of Vegatables, Drinking of Animals (http://www.ana.gob.pe/sites/default/files/normatividad/files/ds-ndeg-015-2015-minam.pdf)</t>
    </r>
  </si>
  <si>
    <r>
      <rPr>
        <b/>
        <vertAlign val="superscript"/>
        <sz val="10"/>
        <rFont val="Arial"/>
        <family val="2"/>
      </rPr>
      <t>c</t>
    </r>
    <r>
      <rPr>
        <sz val="10"/>
        <rFont val="Arial"/>
        <family val="2"/>
      </rPr>
      <t xml:space="preserve"> Australian and New Zealand Guidelines for Fresh and Marine Water Quality, Paper No. 4, Volume 1, October 2000, Table 5.2.3 Summary of water quality guidelines for recreational purposes: general chemicals (https://www.waterquality.gov.au/anz-guidelines/resources/previous-guidelines/anzecc-armcanz-2000)</t>
    </r>
  </si>
  <si>
    <r>
      <t>a</t>
    </r>
    <r>
      <rPr>
        <sz val="10"/>
        <rFont val="Arial Unicode MS"/>
        <family val="2"/>
      </rPr>
      <t xml:space="preserve"> Peru, National Standards of Environmental Quality for Water. 2015, Category 2, Sub-Category C3 - Other Water Activities Coastal marine Waters intended for activities different from those specified in subcategories C1 and C2, such as port marine infrastructure, activities Industrial and sanitation services (http://www.ana.gob.pe/sites/default/files/normatividad/files/ds-ndeg-015-2015-minam.pdf)</t>
    </r>
  </si>
  <si>
    <r>
      <t>d</t>
    </r>
    <r>
      <rPr>
        <sz val="10"/>
        <rFont val="Arial Unicode MS"/>
        <family val="2"/>
      </rPr>
      <t xml:space="preserve"> Peru, National Standards of Environmental Quality for Water. 2015, Category 4, Marine cultivation of molluscs (Subcategory C1) and other species in marine waters (Subcategory C2), and Continental cultivation of hydrobiological species (http://www.ana.gob.pe/sites/default/files/normatividad/files/ds-ndeg-015-2015-minam.pdf)</t>
    </r>
  </si>
  <si>
    <r>
      <rPr>
        <b/>
        <vertAlign val="superscript"/>
        <sz val="10"/>
        <rFont val="Arial"/>
        <family val="2"/>
      </rPr>
      <t>a</t>
    </r>
    <r>
      <rPr>
        <sz val="10"/>
        <rFont val="Arial"/>
        <family val="2"/>
      </rPr>
      <t xml:space="preserve"> USEPA, Guidelines for Water Reuse, EPA/600/R-12/618, September 2012 (latest version as of 2024) (https://www.epa.gov/waterreuse/guidelines-water-reuse)</t>
    </r>
  </si>
  <si>
    <r>
      <rPr>
        <b/>
        <vertAlign val="superscript"/>
        <sz val="10"/>
        <rFont val="Arial"/>
        <family val="2"/>
      </rPr>
      <t>b</t>
    </r>
    <r>
      <rPr>
        <sz val="10"/>
        <rFont val="Arial"/>
        <family val="2"/>
      </rPr>
      <t xml:space="preserve"> Guidelines for Canadian Recreational Water Quality, Health Canada, February, 2024 (https://www.canada.ca/en/health-canada/services/publications/healthy-living/guidelines-canadian-recreational-water-quality-summary-document.html)</t>
    </r>
  </si>
  <si>
    <r>
      <rPr>
        <vertAlign val="superscript"/>
        <sz val="10"/>
        <color theme="1"/>
        <rFont val="Arial"/>
        <family val="2"/>
      </rPr>
      <t>e</t>
    </r>
    <r>
      <rPr>
        <sz val="10"/>
        <color theme="1"/>
        <rFont val="Arial"/>
        <family val="2"/>
      </rPr>
      <t xml:space="preserve"> Peru - Modifications of the National Standards of Environmental Quality for Water and supplementary provisions for their application, Supreme decree No. 015-2015-MINAM, The President of the Republic, December 19, 2015, Category 1-B (http://www.ana.gob.pe/sites/default/files/normatividad/files/ds-ndeg-015-2015-minam.pdf)</t>
    </r>
  </si>
  <si>
    <t>* Use USEPA Hardness-based or Biotic Ligand Model (BLM) calculations for metals. (Values displayed assume 100 mg/L hardness for temporary reference only)</t>
  </si>
  <si>
    <t>* Hardness-based calculation for dissolved metals assuming 100 mg/L CaCO3 for temporary reference only.  Biotic Ligand Model (BLM) calculations may also apply. IRMA recommends using USEPA Hardness-based or Biotic Ligand Model (BLM) calculations for metals</t>
  </si>
  <si>
    <t>Categories
4E1 &amp; 4E2 
Lakes &amp; Rivers</t>
  </si>
  <si>
    <t>Categories
A1, A2, A3</t>
  </si>
  <si>
    <r>
      <rPr>
        <b/>
        <sz val="8"/>
        <color rgb="FF0000FF"/>
        <rFont val="Arial Unicode MS"/>
        <family val="2"/>
      </rPr>
      <t>Category 3</t>
    </r>
    <r>
      <rPr>
        <b/>
        <sz val="10"/>
        <color rgb="FF0000FF"/>
        <rFont val="Arial Unicode MS"/>
        <family val="2"/>
      </rPr>
      <t xml:space="preserve">
</t>
    </r>
    <r>
      <rPr>
        <b/>
        <u/>
        <sz val="10"/>
        <color rgb="FF0000FF"/>
        <rFont val="Arial Unicode MS"/>
        <family val="2"/>
      </rPr>
      <t>Peru</t>
    </r>
    <r>
      <rPr>
        <b/>
        <vertAlign val="superscript"/>
        <sz val="10"/>
        <color rgb="FF0000FF"/>
        <rFont val="Arial Unicode MS"/>
        <family val="2"/>
      </rPr>
      <t xml:space="preserve"> g</t>
    </r>
  </si>
  <si>
    <t>IRMA Criteria</t>
  </si>
  <si>
    <t>Source for</t>
  </si>
  <si>
    <t>SA believes there is no effect from Nitrate</t>
  </si>
  <si>
    <t>Marine alkalinity is always expected to be above 20 mg/L</t>
  </si>
  <si>
    <r>
      <rPr>
        <b/>
        <vertAlign val="superscript"/>
        <sz val="10"/>
        <rFont val="Arial"/>
        <family val="2"/>
      </rPr>
      <t>c</t>
    </r>
    <r>
      <rPr>
        <sz val="10"/>
        <rFont val="Arial"/>
        <family val="2"/>
      </rPr>
      <t xml:space="preserve"> Canadian Water Quality Guidelines for the Protection of Aquatic Life, as of November 2024 (https://ccme.ca/en/current-activities/canadian-environmental-quality-guidelines), and Metal and Diamond Mining Effluent Regulations, October 30, 2024, Schedule 4, Table 1 (https://www.canada.ca/en/environment-climate-change/services/managing-pollution/sources-industry/mining-effluent/metal-diamond-mining-effluent/metal-diamond-mining-effluent-regulation.html)</t>
    </r>
  </si>
  <si>
    <r>
      <rPr>
        <b/>
        <vertAlign val="superscript"/>
        <sz val="10"/>
        <rFont val="Arial"/>
        <family val="2"/>
      </rPr>
      <t>d</t>
    </r>
    <r>
      <rPr>
        <sz val="10"/>
        <rFont val="Arial"/>
        <family val="2"/>
      </rPr>
      <t xml:space="preserve"> South African Water Quality Guidelines, Volume 2 Recreational Use, Second Edition 1996 (https://www.dws.gov.za/iwqs/wq_guide/index.asp)</t>
    </r>
  </si>
  <si>
    <t>AQUATIC ORGANISMS - MARINE QUALITY CRITERIA</t>
  </si>
  <si>
    <t>AGRICULTURE &amp; IRRIGATION WATER QUALITY CRITERIA</t>
  </si>
  <si>
    <r>
      <rPr>
        <b/>
        <vertAlign val="superscript"/>
        <sz val="10"/>
        <rFont val="Arial"/>
        <family val="2"/>
      </rPr>
      <t>b</t>
    </r>
    <r>
      <rPr>
        <sz val="10"/>
        <rFont val="Arial"/>
        <family val="2"/>
      </rPr>
      <t xml:space="preserve"> Australian and New Zealand Guidelines for Fresh and Marine Water Quality, Australian and New Zealand, Environment and Conservation Council, (https://www.waterquality.gov.au/sites/default/files/documents/toxicant-dgv-mastertable-nov2024.xlsx, downloaded 12Dec24). The values in the table above represent the 95% level of protection, which corresponds to the level of protection used in Canada and US. However, if it was noted "To account for the bioaccumulating nature of this toxicant, it is recommended that the 99% species protection level DGV is used for slightly to moderately disturbed systems", then the 99% level was utilized instead of the 95% level.</t>
    </r>
  </si>
  <si>
    <t>CONSOLIDATED IRMA WATER QUALITY CRITERIA</t>
  </si>
  <si>
    <t>Category 2
Subcategory 4C4</t>
  </si>
  <si>
    <t>Philippines</t>
  </si>
  <si>
    <t>The 10 and 11.3 values are essentially the same</t>
  </si>
  <si>
    <t>The 1 and 0.9 values are essentially the same</t>
  </si>
  <si>
    <t>Classes AA &amp; A</t>
  </si>
  <si>
    <t>Classes
SB &amp; SC</t>
  </si>
  <si>
    <t>South Africa</t>
  </si>
  <si>
    <t>Peru, Philippines</t>
  </si>
  <si>
    <t>Philippines and CCME pH criteria are approximately the same</t>
  </si>
  <si>
    <r>
      <t>200</t>
    </r>
    <r>
      <rPr>
        <vertAlign val="subscript"/>
        <sz val="10"/>
        <color rgb="FF0000FF"/>
        <rFont val="Arial Unicode MS"/>
        <family val="2"/>
      </rPr>
      <t>Total</t>
    </r>
  </si>
  <si>
    <r>
      <rPr>
        <b/>
        <vertAlign val="superscript"/>
        <sz val="10"/>
        <rFont val="Arial"/>
        <family val="2"/>
      </rPr>
      <t>a</t>
    </r>
    <r>
      <rPr>
        <sz val="10"/>
        <rFont val="Arial"/>
        <family val="2"/>
      </rPr>
      <t xml:space="preserve"> Australian and New Zealand Guidelines for Fresh and Marine Water Quality, Paper No. 4, Volume 1, October 2000, Table 4.4.2 Physico-chemical stressor guidelines for the protection of aquaculture species, and Table 4.4.3 Toxicant guidelines for the protection of aquaculture species (https://www.waterquality.gov.au/anz-guidelines/resources/previous-guidelines/anzecc-armcanz-2000). </t>
    </r>
  </si>
  <si>
    <r>
      <rPr>
        <b/>
        <vertAlign val="superscript"/>
        <sz val="10"/>
        <rFont val="Arial"/>
        <family val="2"/>
      </rPr>
      <t>f</t>
    </r>
    <r>
      <rPr>
        <sz val="10"/>
        <rFont val="Arial"/>
        <family val="2"/>
      </rPr>
      <t xml:space="preserve"> South African Water Quality Guidelines Volume 7 Aquatic Ecosystems, Department of Water Affairs and Forestry, Second Edition 1996, Appendix 4. Chronic Effect Value criteria were listed for South Africa fresh water quality criteria (https://www.dws.gov.za/iwqs/wq_guide/index.asp) </t>
    </r>
  </si>
  <si>
    <r>
      <t xml:space="preserve">Values in the table below are measured as </t>
    </r>
    <r>
      <rPr>
        <b/>
        <sz val="10"/>
        <color theme="1"/>
        <rFont val="Arial"/>
        <family val="2"/>
      </rPr>
      <t>mg TAN/L</t>
    </r>
    <r>
      <rPr>
        <sz val="10"/>
        <color theme="1"/>
        <rFont val="Arial"/>
        <family val="2"/>
      </rPr>
      <t xml:space="preserve"> (Total Ammonia Nitrogen - TAN), and are converted to Measured as Nirtogen (MAN) by the formula MAN = 0.822 x TAN</t>
    </r>
  </si>
  <si>
    <r>
      <rPr>
        <b/>
        <vertAlign val="superscript"/>
        <sz val="10"/>
        <rFont val="Arial"/>
        <family val="2"/>
      </rPr>
      <t>b</t>
    </r>
    <r>
      <rPr>
        <sz val="10"/>
        <rFont val="Arial"/>
        <family val="2"/>
      </rPr>
      <t xml:space="preserve"> Canadian Water Quality Guidelines for the Protection of Aquatic Life, as of November 2024 (https://ccme.ca/en/current-activities/canadian-environmental-quality-guidelines), and Metal and Diamond Mining Effluent Regulations, October 30, 2024, Schedule 4, Table 1 (https://www.canada.ca/en/environment-climate-change/services/managing-pollution/sources-industry/mining-effluent/metal-diamond-mining-effluent/metal-diamond-mining-effluent-regulation.html)</t>
    </r>
  </si>
  <si>
    <t>See the note on Phosphorus on the BACKGROUND sheet</t>
  </si>
  <si>
    <r>
      <t xml:space="preserve">(entering a number in </t>
    </r>
    <r>
      <rPr>
        <sz val="8"/>
        <color rgb="FFFF0000"/>
        <rFont val="Arial"/>
        <family val="2"/>
      </rPr>
      <t>red</t>
    </r>
    <r>
      <rPr>
        <sz val="8"/>
        <color theme="1"/>
        <rFont val="Arial"/>
        <family val="2"/>
      </rPr>
      <t xml:space="preserve"> for Bq or pCi will calculate the corresponding pCi/Bq)</t>
    </r>
  </si>
  <si>
    <t>USEPA (2013) found that invertebrates as the most sensitive species to NH3</t>
  </si>
  <si>
    <r>
      <t>Temp (</t>
    </r>
    <r>
      <rPr>
        <b/>
        <vertAlign val="superscript"/>
        <sz val="10"/>
        <color indexed="8"/>
        <rFont val="Times New Roman"/>
        <family val="1"/>
      </rPr>
      <t>o</t>
    </r>
    <r>
      <rPr>
        <b/>
        <sz val="10"/>
        <color indexed="8"/>
        <rFont val="Times New Roman"/>
        <family val="2"/>
      </rPr>
      <t>C)</t>
    </r>
  </si>
  <si>
    <r>
      <t xml:space="preserve">Percent un-ionized aqueous ammonia
</t>
    </r>
    <r>
      <rPr>
        <b/>
        <sz val="8"/>
        <color theme="1"/>
        <rFont val="Arial"/>
        <family val="2"/>
      </rPr>
      <t>(https://ccme.ca/en/res/ammonia-en-canadian-water-quality-guidelines-for-the-protection-of-aquatic-life.pdf)</t>
    </r>
  </si>
  <si>
    <r>
      <t>Ammonia (unionized NH</t>
    </r>
    <r>
      <rPr>
        <vertAlign val="subscript"/>
        <sz val="10"/>
        <rFont val="Arial"/>
        <family val="2"/>
      </rPr>
      <t>3</t>
    </r>
    <r>
      <rPr>
        <sz val="10"/>
        <rFont val="Arial"/>
        <family val="2"/>
      </rPr>
      <t xml:space="preserve"> as N)</t>
    </r>
  </si>
  <si>
    <r>
      <t>Africa</t>
    </r>
    <r>
      <rPr>
        <b/>
        <vertAlign val="superscript"/>
        <sz val="10"/>
        <color rgb="FF0000FF"/>
        <rFont val="Arial"/>
        <family val="2"/>
      </rPr>
      <t xml:space="preserve"> c </t>
    </r>
  </si>
  <si>
    <t>South</t>
  </si>
  <si>
    <r>
      <t>Africa</t>
    </r>
    <r>
      <rPr>
        <b/>
        <vertAlign val="superscript"/>
        <sz val="10"/>
        <color rgb="FF0000FF"/>
        <rFont val="Arial"/>
        <family val="2"/>
      </rPr>
      <t xml:space="preserve"> g</t>
    </r>
  </si>
  <si>
    <t xml:space="preserve"> South</t>
  </si>
  <si>
    <r>
      <t>Africa</t>
    </r>
    <r>
      <rPr>
        <b/>
        <u/>
        <vertAlign val="superscript"/>
        <sz val="10"/>
        <color rgb="FF0000FF"/>
        <rFont val="Arial"/>
        <family val="2"/>
      </rPr>
      <t>d</t>
    </r>
  </si>
  <si>
    <r>
      <t>Africa</t>
    </r>
    <r>
      <rPr>
        <b/>
        <u/>
        <vertAlign val="superscript"/>
        <sz val="10"/>
        <color rgb="FF0000FF"/>
        <rFont val="Arial"/>
        <family val="2"/>
      </rPr>
      <t>f</t>
    </r>
  </si>
  <si>
    <r>
      <rPr>
        <b/>
        <sz val="10"/>
        <color rgb="FF0000FF"/>
        <rFont val="Arial"/>
        <family val="2"/>
      </rPr>
      <t xml:space="preserve">South </t>
    </r>
    <r>
      <rPr>
        <b/>
        <u/>
        <sz val="10"/>
        <color rgb="FF0000FF"/>
        <rFont val="Arial"/>
        <family val="2"/>
      </rPr>
      <t xml:space="preserve">
Africa</t>
    </r>
    <r>
      <rPr>
        <b/>
        <u/>
        <vertAlign val="superscript"/>
        <sz val="10"/>
        <color rgb="FF0000FF"/>
        <rFont val="Arial"/>
        <family val="2"/>
      </rPr>
      <t xml:space="preserve"> d</t>
    </r>
  </si>
  <si>
    <t>AUS-NZ based on its own testing, and is most recent</t>
  </si>
  <si>
    <r>
      <t>Africa</t>
    </r>
    <r>
      <rPr>
        <b/>
        <vertAlign val="superscript"/>
        <sz val="10"/>
        <color rgb="FF0000FF"/>
        <rFont val="Arial"/>
        <family val="2"/>
      </rPr>
      <t xml:space="preserve"> b</t>
    </r>
    <r>
      <rPr>
        <b/>
        <sz val="10"/>
        <color rgb="FF0000FF"/>
        <rFont val="Arial"/>
        <family val="2"/>
      </rPr>
      <t xml:space="preserve"> </t>
    </r>
  </si>
  <si>
    <t>Philippines (2016) was 0.75</t>
  </si>
  <si>
    <t>1.5 or 3.1</t>
  </si>
  <si>
    <t>0.2</t>
  </si>
  <si>
    <t>2.4 *</t>
  </si>
  <si>
    <t>SA, Philippines</t>
  </si>
  <si>
    <t>Most recently revised AUS-NZ (2022)</t>
  </si>
  <si>
    <t>AUS-NZ, China</t>
  </si>
  <si>
    <t>USEPA, South Africa, Peru</t>
  </si>
  <si>
    <r>
      <rPr>
        <b/>
        <sz val="10"/>
        <color theme="0"/>
        <rFont val="Arial"/>
        <family val="2"/>
      </rPr>
      <t>IRMA
Surface</t>
    </r>
    <r>
      <rPr>
        <b/>
        <u/>
        <sz val="10"/>
        <color theme="0"/>
        <rFont val="Arial"/>
        <family val="2"/>
      </rPr>
      <t xml:space="preserve"> Water</t>
    </r>
    <r>
      <rPr>
        <b/>
        <u/>
        <vertAlign val="superscript"/>
        <sz val="10"/>
        <color theme="0"/>
        <rFont val="Arial"/>
        <family val="2"/>
      </rPr>
      <t>1</t>
    </r>
    <r>
      <rPr>
        <b/>
        <u/>
        <sz val="10"/>
        <color theme="0"/>
        <rFont val="Arial"/>
        <family val="2"/>
      </rPr>
      <t xml:space="preserve"> </t>
    </r>
  </si>
  <si>
    <r>
      <rPr>
        <b/>
        <sz val="10"/>
        <color theme="0"/>
        <rFont val="Arial"/>
        <family val="2"/>
      </rPr>
      <t>IRMA</t>
    </r>
    <r>
      <rPr>
        <b/>
        <u/>
        <sz val="10"/>
        <color theme="0"/>
        <rFont val="Arial"/>
        <family val="2"/>
      </rPr>
      <t xml:space="preserve">
</t>
    </r>
    <r>
      <rPr>
        <b/>
        <sz val="10"/>
        <color theme="0"/>
        <rFont val="Arial"/>
        <family val="2"/>
      </rPr>
      <t xml:space="preserve">Ground </t>
    </r>
    <r>
      <rPr>
        <b/>
        <u/>
        <sz val="10"/>
        <color theme="0"/>
        <rFont val="Arial"/>
        <family val="2"/>
      </rPr>
      <t>Water</t>
    </r>
    <r>
      <rPr>
        <b/>
        <u/>
        <vertAlign val="superscript"/>
        <sz val="10"/>
        <color theme="0"/>
        <rFont val="Arial"/>
        <family val="2"/>
      </rPr>
      <t>2</t>
    </r>
  </si>
  <si>
    <r>
      <rPr>
        <b/>
        <sz val="10"/>
        <color theme="0"/>
        <rFont val="Arial"/>
        <family val="2"/>
      </rPr>
      <t>IRMA
Marine</t>
    </r>
    <r>
      <rPr>
        <b/>
        <u/>
        <sz val="10"/>
        <color theme="0"/>
        <rFont val="Arial"/>
        <family val="2"/>
      </rPr>
      <t xml:space="preserve"> Water</t>
    </r>
  </si>
  <si>
    <r>
      <rPr>
        <b/>
        <sz val="10"/>
        <color theme="0"/>
        <rFont val="Arial"/>
        <family val="2"/>
      </rPr>
      <t>IRMA
All Fresh</t>
    </r>
    <r>
      <rPr>
        <b/>
        <u/>
        <sz val="10"/>
        <color theme="0"/>
        <rFont val="Arial"/>
        <family val="2"/>
      </rPr>
      <t xml:space="preserve"> Water</t>
    </r>
    <r>
      <rPr>
        <b/>
        <u/>
        <vertAlign val="superscript"/>
        <sz val="10"/>
        <color theme="0"/>
        <rFont val="Arial"/>
        <family val="2"/>
      </rPr>
      <t>1</t>
    </r>
    <r>
      <rPr>
        <b/>
        <u/>
        <sz val="10"/>
        <color theme="0"/>
        <rFont val="Arial"/>
        <family val="2"/>
      </rPr>
      <t xml:space="preserve"> </t>
    </r>
  </si>
  <si>
    <r>
      <rPr>
        <b/>
        <sz val="10"/>
        <color theme="0"/>
        <rFont val="Arial"/>
        <family val="2"/>
      </rPr>
      <t>IRMA</t>
    </r>
    <r>
      <rPr>
        <b/>
        <u/>
        <sz val="10"/>
        <color theme="0"/>
        <rFont val="Arial"/>
        <family val="2"/>
      </rPr>
      <t xml:space="preserve">
</t>
    </r>
    <r>
      <rPr>
        <b/>
        <sz val="10"/>
        <color theme="0"/>
        <rFont val="Arial"/>
        <family val="2"/>
      </rPr>
      <t xml:space="preserve">Ground </t>
    </r>
    <r>
      <rPr>
        <b/>
        <u/>
        <sz val="10"/>
        <color theme="0"/>
        <rFont val="Arial"/>
        <family val="2"/>
      </rPr>
      <t>Water</t>
    </r>
    <r>
      <rPr>
        <b/>
        <u/>
        <vertAlign val="superscript"/>
        <sz val="10"/>
        <color theme="0"/>
        <rFont val="Arial"/>
        <family val="2"/>
      </rPr>
      <t>2</t>
    </r>
    <r>
      <rPr>
        <b/>
        <u/>
        <sz val="10"/>
        <color theme="0"/>
        <rFont val="Arial"/>
        <family val="2"/>
      </rPr>
      <t xml:space="preserve"> </t>
    </r>
  </si>
  <si>
    <r>
      <rPr>
        <b/>
        <sz val="10"/>
        <color theme="0"/>
        <rFont val="Arial"/>
        <family val="2"/>
      </rPr>
      <t xml:space="preserve">Aquatic </t>
    </r>
    <r>
      <rPr>
        <b/>
        <u/>
        <sz val="10"/>
        <color theme="0"/>
        <rFont val="Arial"/>
        <family val="2"/>
      </rPr>
      <t>Fresh Water</t>
    </r>
  </si>
  <si>
    <r>
      <rPr>
        <b/>
        <sz val="10"/>
        <color theme="0"/>
        <rFont val="Arial"/>
        <family val="2"/>
      </rPr>
      <t>Drinking Water</t>
    </r>
    <r>
      <rPr>
        <b/>
        <u/>
        <sz val="10"/>
        <color theme="0"/>
        <rFont val="Arial"/>
        <family val="2"/>
      </rPr>
      <t xml:space="preserve">
&amp; Human Health</t>
    </r>
  </si>
  <si>
    <r>
      <rPr>
        <b/>
        <sz val="10"/>
        <color theme="0"/>
        <rFont val="Arial"/>
        <family val="2"/>
      </rPr>
      <t xml:space="preserve">Agriculture </t>
    </r>
    <r>
      <rPr>
        <b/>
        <u/>
        <sz val="10"/>
        <color theme="0"/>
        <rFont val="Arial"/>
        <family val="2"/>
      </rPr>
      <t>&amp; Irrigation</t>
    </r>
  </si>
  <si>
    <r>
      <rPr>
        <b/>
        <sz val="10"/>
        <color theme="0"/>
        <rFont val="Arial"/>
        <family val="2"/>
      </rPr>
      <t xml:space="preserve">Freshwater </t>
    </r>
    <r>
      <rPr>
        <b/>
        <u/>
        <sz val="10"/>
        <color theme="0"/>
        <rFont val="Arial"/>
        <family val="2"/>
      </rPr>
      <t>Aquaculture</t>
    </r>
    <r>
      <rPr>
        <b/>
        <u/>
        <vertAlign val="superscript"/>
        <sz val="10"/>
        <color theme="0"/>
        <rFont val="Arial"/>
        <family val="2"/>
      </rPr>
      <t>1</t>
    </r>
    <r>
      <rPr>
        <b/>
        <u/>
        <sz val="10"/>
        <color theme="0"/>
        <rFont val="Arial"/>
        <family val="2"/>
      </rPr>
      <t xml:space="preserve"> </t>
    </r>
  </si>
  <si>
    <r>
      <rPr>
        <b/>
        <sz val="10"/>
        <color theme="0"/>
        <rFont val="Arial"/>
        <family val="2"/>
      </rPr>
      <t xml:space="preserve">Aquatic </t>
    </r>
    <r>
      <rPr>
        <b/>
        <u/>
        <sz val="10"/>
        <color theme="0"/>
        <rFont val="Arial"/>
        <family val="2"/>
      </rPr>
      <t>Salt Water</t>
    </r>
  </si>
  <si>
    <r>
      <rPr>
        <b/>
        <sz val="10"/>
        <color theme="0"/>
        <rFont val="Arial"/>
        <family val="2"/>
      </rPr>
      <t xml:space="preserve">Marine </t>
    </r>
    <r>
      <rPr>
        <b/>
        <u/>
        <sz val="10"/>
        <color theme="0"/>
        <rFont val="Arial"/>
        <family val="2"/>
      </rPr>
      <t>Aquaculture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</si>
</sst>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89" x14ac:knownFonts="1">
    <font>
      <sz val="10"/>
      <color theme="1"/>
      <name val="Arial"/>
      <family val="2"/>
    </font>
    <font>
      <sz val="10"/>
      <name val="Arial"/>
      <family val="2"/>
    </font>
    <font>
      <b/>
      <u/>
      <sz val="10"/>
      <name val="Arial"/>
      <family val="2"/>
    </font>
    <font>
      <b/>
      <u/>
      <sz val="10"/>
      <color theme="1"/>
      <name val="Arial"/>
      <family val="2"/>
    </font>
    <font>
      <b/>
      <sz val="10"/>
      <color theme="1"/>
      <name val="Arial"/>
      <family val="2"/>
    </font>
    <font>
      <vertAlign val="superscript"/>
      <sz val="10"/>
      <color theme="1"/>
      <name val="Arial"/>
      <family val="2"/>
    </font>
    <font>
      <i/>
      <sz val="10"/>
      <name val="Arial"/>
      <family val="2"/>
    </font>
    <font>
      <sz val="10"/>
      <color rgb="FFFF0000"/>
      <name val="Arial"/>
      <family val="2"/>
    </font>
    <font>
      <u/>
      <sz val="10"/>
      <name val="Arial"/>
      <family val="2"/>
    </font>
    <font>
      <b/>
      <u/>
      <sz val="10"/>
      <color rgb="FF0000FF"/>
      <name val="Arial"/>
      <family val="2"/>
    </font>
    <font>
      <sz val="10"/>
      <color rgb="FF0000FF"/>
      <name val="Arial"/>
      <family val="2"/>
    </font>
    <font>
      <sz val="12"/>
      <name val="Times New Roman"/>
      <family val="1"/>
    </font>
    <font>
      <b/>
      <sz val="12"/>
      <name val="Times New Roman"/>
      <family val="1"/>
    </font>
    <font>
      <b/>
      <u/>
      <sz val="12"/>
      <name val="Times New Roman"/>
      <family val="1"/>
    </font>
    <font>
      <sz val="12"/>
      <color indexed="10"/>
      <name val="Times New Roman"/>
      <family val="1"/>
    </font>
    <font>
      <sz val="12"/>
      <color indexed="10"/>
      <name val="Arial"/>
      <family val="2"/>
    </font>
    <font>
      <b/>
      <u/>
      <sz val="12"/>
      <color indexed="10"/>
      <name val="Times New Roman"/>
      <family val="1"/>
    </font>
    <font>
      <b/>
      <u/>
      <sz val="14"/>
      <name val="Times New Roman"/>
      <family val="1"/>
    </font>
    <font>
      <b/>
      <u/>
      <sz val="9.9"/>
      <color indexed="8"/>
      <name val="Times New Roman"/>
      <family val="1"/>
    </font>
    <font>
      <sz val="10"/>
      <name val="Times New Roman"/>
      <family val="1"/>
    </font>
    <font>
      <sz val="10"/>
      <color indexed="8"/>
      <name val="Times New Roman"/>
      <family val="1"/>
    </font>
    <font>
      <b/>
      <sz val="9.9"/>
      <color indexed="8"/>
      <name val="Times New Roman"/>
      <family val="1"/>
    </font>
    <font>
      <u/>
      <sz val="12"/>
      <color indexed="12"/>
      <name val="Times New Roman"/>
      <family val="1"/>
    </font>
    <font>
      <sz val="9.9"/>
      <color indexed="8"/>
      <name val="Times New Roman"/>
      <family val="1"/>
    </font>
    <font>
      <b/>
      <sz val="8"/>
      <color rgb="FF151515"/>
      <name val="Lucida Sans Unicode"/>
      <family val="2"/>
    </font>
    <font>
      <sz val="8"/>
      <name val="Times New Roman"/>
      <family val="1"/>
    </font>
    <font>
      <sz val="8"/>
      <color rgb="FF151515"/>
      <name val="Lucida Sans Unicode"/>
      <family val="2"/>
    </font>
    <font>
      <b/>
      <sz val="8"/>
      <color rgb="FFFF0000"/>
      <name val="Lucida Sans Unicode"/>
      <family val="2"/>
    </font>
    <font>
      <i/>
      <sz val="8"/>
      <color rgb="FF151515"/>
      <name val="Lucida Sans Unicode"/>
      <family val="2"/>
    </font>
    <font>
      <vertAlign val="subscript"/>
      <sz val="10"/>
      <name val="Arial"/>
      <family val="2"/>
    </font>
    <font>
      <i/>
      <sz val="10"/>
      <color rgb="FF0000FF"/>
      <name val="Arial"/>
      <family val="2"/>
    </font>
    <font>
      <b/>
      <sz val="10"/>
      <color rgb="FF0000FF"/>
      <name val="Arial"/>
      <family val="2"/>
    </font>
    <font>
      <b/>
      <u/>
      <vertAlign val="superscript"/>
      <sz val="10"/>
      <color rgb="FF0000FF"/>
      <name val="Arial"/>
      <family val="2"/>
    </font>
    <font>
      <b/>
      <vertAlign val="superscript"/>
      <sz val="10"/>
      <color rgb="FF0000FF"/>
      <name val="Arial"/>
      <family val="2"/>
    </font>
    <font>
      <b/>
      <sz val="10"/>
      <name val="Arial"/>
      <family val="2"/>
    </font>
    <font>
      <vertAlign val="superscript"/>
      <sz val="10"/>
      <name val="Arial"/>
      <family val="2"/>
    </font>
    <font>
      <b/>
      <sz val="12"/>
      <color theme="1"/>
      <name val="Arial"/>
      <family val="2"/>
    </font>
    <font>
      <sz val="8"/>
      <color theme="1"/>
      <name val="Arial"/>
      <family val="2"/>
    </font>
    <font>
      <i/>
      <sz val="10"/>
      <color theme="1"/>
      <name val="Arial"/>
      <family val="2"/>
    </font>
    <font>
      <b/>
      <sz val="14"/>
      <color rgb="FFFF0000"/>
      <name val="Arial"/>
      <family val="2"/>
    </font>
    <font>
      <sz val="8"/>
      <color rgb="FF0000FF"/>
      <name val="Arial"/>
      <family val="2"/>
    </font>
    <font>
      <b/>
      <vertAlign val="superscript"/>
      <sz val="10"/>
      <name val="Arial"/>
      <family val="2"/>
    </font>
    <font>
      <sz val="10"/>
      <color rgb="FF0000FF"/>
      <name val="Arial Unicode MS"/>
      <family val="2"/>
    </font>
    <font>
      <sz val="10"/>
      <color theme="1"/>
      <name val="Arial Unicode MS"/>
      <family val="2"/>
    </font>
    <font>
      <sz val="10"/>
      <color rgb="FF8F0000"/>
      <name val="Arial Unicode MS"/>
      <family val="2"/>
    </font>
    <font>
      <b/>
      <vertAlign val="superscript"/>
      <sz val="10"/>
      <name val="Arial Unicode MS"/>
      <family val="2"/>
    </font>
    <font>
      <sz val="10"/>
      <name val="Arial Unicode MS"/>
      <family val="2"/>
    </font>
    <font>
      <b/>
      <u/>
      <sz val="10"/>
      <color rgb="FF0000FF"/>
      <name val="Arial Unicode MS"/>
      <family val="2"/>
    </font>
    <font>
      <b/>
      <u/>
      <sz val="9"/>
      <color theme="1"/>
      <name val="Arial"/>
      <family val="2"/>
    </font>
    <font>
      <sz val="10"/>
      <color rgb="FF000000"/>
      <name val="Arial Unicode MS"/>
      <family val="2"/>
    </font>
    <font>
      <sz val="10"/>
      <color rgb="FF000000"/>
      <name val="Arial"/>
      <family val="2"/>
    </font>
    <font>
      <vertAlign val="superscript"/>
      <sz val="10"/>
      <name val="Arial Unicode MS"/>
      <family val="2"/>
    </font>
    <font>
      <b/>
      <sz val="10"/>
      <color rgb="FF0000FF"/>
      <name val="Arial Unicode MS"/>
      <family val="2"/>
    </font>
    <font>
      <b/>
      <vertAlign val="superscript"/>
      <sz val="10"/>
      <color rgb="FF0000FF"/>
      <name val="Arial Unicode MS"/>
      <family val="2"/>
    </font>
    <font>
      <b/>
      <u/>
      <sz val="10"/>
      <color rgb="FF0000FF"/>
      <name val="Arial Unicode MS"/>
      <family val="2"/>
    </font>
    <font>
      <b/>
      <sz val="10"/>
      <color rgb="FF0000FF"/>
      <name val="Arial Unicode MS"/>
      <family val="2"/>
    </font>
    <font>
      <sz val="9"/>
      <color indexed="81"/>
      <name val="Tahoma"/>
      <family val="2"/>
    </font>
    <font>
      <b/>
      <sz val="9"/>
      <color indexed="81"/>
      <name val="Tahoma"/>
      <family val="2"/>
    </font>
    <font>
      <sz val="8"/>
      <color rgb="FF0000FF"/>
      <name val="Arial Unicode MS"/>
      <family val="2"/>
    </font>
    <font>
      <b/>
      <u/>
      <vertAlign val="superscript"/>
      <sz val="10"/>
      <color rgb="FF0000FF"/>
      <name val="Arial Unicode MS"/>
      <family val="2"/>
    </font>
    <font>
      <sz val="8"/>
      <color rgb="FF0000FF"/>
      <name val="Arial Unicode MS"/>
      <family val="2"/>
    </font>
    <font>
      <sz val="10"/>
      <color rgb="FF0000FF"/>
      <name val="Arial Unicode MS"/>
      <family val="2"/>
    </font>
    <font>
      <b/>
      <sz val="12"/>
      <name val="Arial"/>
      <family val="2"/>
    </font>
    <font>
      <b/>
      <sz val="8"/>
      <color rgb="FF0000FF"/>
      <name val="Arial Unicode MS"/>
      <family val="2"/>
    </font>
    <font>
      <sz val="10"/>
      <name val="Arial Unicode MS"/>
      <family val="2"/>
    </font>
    <font>
      <b/>
      <sz val="8"/>
      <color rgb="FF0000FF"/>
      <name val="Arial"/>
      <family val="2"/>
    </font>
    <font>
      <b/>
      <sz val="9"/>
      <color rgb="FF0000FF"/>
      <name val="Arial"/>
      <family val="2"/>
    </font>
    <font>
      <vertAlign val="subscript"/>
      <sz val="10"/>
      <color rgb="FF0000FF"/>
      <name val="Arial"/>
      <family val="2"/>
    </font>
    <font>
      <vertAlign val="subscript"/>
      <sz val="10"/>
      <color theme="1"/>
      <name val="Arial"/>
      <family val="2"/>
    </font>
    <font>
      <sz val="10"/>
      <color rgb="FFFF0000"/>
      <name val="Arial Unicode MS"/>
      <family val="2"/>
    </font>
    <font>
      <u/>
      <sz val="10"/>
      <color indexed="12"/>
      <name val="Arial"/>
      <family val="2"/>
    </font>
    <font>
      <b/>
      <sz val="10"/>
      <color rgb="FFFF0000"/>
      <name val="Arial Unicode MS"/>
      <family val="2"/>
    </font>
    <font>
      <sz val="7"/>
      <name val="Arial"/>
      <family val="2"/>
    </font>
    <font>
      <sz val="10"/>
      <color indexed="12"/>
      <name val="Arial"/>
      <family val="2"/>
    </font>
    <font>
      <vertAlign val="subscript"/>
      <sz val="10"/>
      <color rgb="FF0000FF"/>
      <name val="Arial Unicode MS"/>
      <family val="2"/>
    </font>
    <font>
      <sz val="8"/>
      <color rgb="FFFF0000"/>
      <name val="Arial"/>
      <family val="2"/>
    </font>
    <font>
      <sz val="10"/>
      <name val="Times New Roman"/>
      <family val="1"/>
      <charset val="204"/>
    </font>
    <font>
      <b/>
      <sz val="10"/>
      <color indexed="8"/>
      <name val="Times New Roman"/>
      <family val="2"/>
    </font>
    <font>
      <b/>
      <vertAlign val="superscript"/>
      <sz val="10"/>
      <color indexed="8"/>
      <name val="Times New Roman"/>
      <family val="1"/>
    </font>
    <font>
      <b/>
      <sz val="10"/>
      <color indexed="8"/>
      <name val="Arial"/>
      <family val="2"/>
    </font>
    <font>
      <sz val="10"/>
      <color indexed="8"/>
      <name val="Arial"/>
      <family val="2"/>
    </font>
    <font>
      <b/>
      <sz val="8"/>
      <color theme="1"/>
      <name val="Arial"/>
      <family val="2"/>
    </font>
    <font>
      <b/>
      <u/>
      <sz val="10"/>
      <color theme="0"/>
      <name val="Arial"/>
      <family val="2"/>
    </font>
    <font>
      <sz val="10"/>
      <color theme="0"/>
      <name val="Arial"/>
      <family val="2"/>
    </font>
    <font>
      <b/>
      <sz val="10"/>
      <color theme="0"/>
      <name val="Arial"/>
      <family val="2"/>
    </font>
    <font>
      <b/>
      <u/>
      <vertAlign val="superscript"/>
      <sz val="10"/>
      <color theme="0"/>
      <name val="Arial"/>
      <family val="2"/>
    </font>
    <font>
      <b/>
      <sz val="9"/>
      <color theme="1"/>
      <name val="Arial"/>
      <family val="2"/>
    </font>
    <font>
      <b/>
      <sz val="9"/>
      <color rgb="FF000000"/>
      <name val="Tahoma"/>
      <family val="2"/>
    </font>
    <font>
      <sz val="9"/>
      <color rgb="FF000000"/>
      <name val="Tahoma"/>
      <family val="2"/>
    </font>
  </fonts>
  <fills count="11">
    <fill>
      <patternFill patternType="none"/>
    </fill>
    <fill>
      <patternFill patternType="gray125"/>
    </fill>
    <fill>
      <patternFill patternType="solid">
        <fgColor indexed="13"/>
        <bgColor indexed="64"/>
      </patternFill>
    </fill>
    <fill>
      <patternFill patternType="solid">
        <fgColor theme="0" tint="-4.9989318521683403E-2"/>
        <bgColor indexed="64"/>
      </patternFill>
    </fill>
    <fill>
      <patternFill patternType="solid">
        <fgColor rgb="FFEAF1DD"/>
        <bgColor indexed="64"/>
      </patternFill>
    </fill>
    <fill>
      <patternFill patternType="solid">
        <fgColor theme="0" tint="-0.249977111117893"/>
        <bgColor indexed="64"/>
      </patternFill>
    </fill>
    <fill>
      <patternFill patternType="solid">
        <fgColor rgb="FFEAF1DD"/>
        <bgColor rgb="FF000000"/>
      </patternFill>
    </fill>
    <fill>
      <patternFill patternType="solid">
        <fgColor them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ck">
        <color rgb="FF000000"/>
      </left>
      <right style="thick">
        <color rgb="FF000000"/>
      </right>
      <top style="thick">
        <color rgb="FF000000"/>
      </top>
      <bottom style="thick">
        <color rgb="FF000000"/>
      </bottom>
      <diagonal/>
    </border>
  </borders>
  <cellStyleXfs count="3">
    <xf numFmtId="0" fontId="0" fillId="0" borderId="0"/>
    <xf numFmtId="0" fontId="11" fillId="0" borderId="0"/>
    <xf numFmtId="0" fontId="22" fillId="0" borderId="0" applyNumberFormat="0" applyFill="0" applyBorder="0" applyAlignment="0" applyProtection="0">
      <alignment vertical="top"/>
      <protection locked="0"/>
    </xf>
  </cellStyleXfs>
  <cellXfs count="268">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right" vertical="center"/>
    </xf>
    <xf numFmtId="0" fontId="4" fillId="0" borderId="0" xfId="0" applyFont="1" applyAlignment="1">
      <alignment horizontal="left" vertical="center"/>
    </xf>
    <xf numFmtId="0" fontId="3" fillId="0" borderId="0" xfId="0" applyFont="1" applyAlignment="1">
      <alignment horizontal="left" vertical="center"/>
    </xf>
    <xf numFmtId="3" fontId="0" fillId="0" borderId="0" xfId="0" applyNumberFormat="1" applyAlignment="1">
      <alignment horizontal="center" vertical="center"/>
    </xf>
    <xf numFmtId="0" fontId="1" fillId="0" borderId="0" xfId="0" applyFont="1" applyAlignment="1">
      <alignment horizontal="left" vertical="center"/>
    </xf>
    <xf numFmtId="0" fontId="8"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center"/>
    </xf>
    <xf numFmtId="0" fontId="10" fillId="0" borderId="0" xfId="0" applyFont="1" applyAlignment="1">
      <alignment horizontal="left" vertical="center"/>
    </xf>
    <xf numFmtId="0" fontId="12" fillId="0" borderId="0" xfId="1" applyFont="1" applyAlignment="1">
      <alignment horizontal="left" vertical="center"/>
    </xf>
    <xf numFmtId="0" fontId="11" fillId="0" borderId="0" xfId="1" applyAlignment="1">
      <alignment horizontal="center" vertical="center"/>
    </xf>
    <xf numFmtId="0" fontId="11" fillId="0" borderId="0" xfId="1" applyAlignment="1">
      <alignment vertical="center"/>
    </xf>
    <xf numFmtId="0" fontId="13" fillId="0" borderId="0" xfId="1" applyFont="1" applyAlignment="1">
      <alignment horizontal="center" vertical="center"/>
    </xf>
    <xf numFmtId="0" fontId="11" fillId="0" borderId="0" xfId="1"/>
    <xf numFmtId="0" fontId="11" fillId="0" borderId="0" xfId="1" applyAlignment="1">
      <alignment horizontal="left" vertical="center"/>
    </xf>
    <xf numFmtId="0" fontId="14" fillId="0" borderId="0" xfId="1" applyFont="1" applyAlignment="1">
      <alignment horizontal="right" vertical="center"/>
    </xf>
    <xf numFmtId="0" fontId="16" fillId="2" borderId="0" xfId="1" applyFont="1" applyFill="1" applyAlignment="1">
      <alignment horizontal="center" vertical="center"/>
    </xf>
    <xf numFmtId="0" fontId="14" fillId="0" borderId="0" xfId="1" applyFont="1" applyAlignment="1">
      <alignment horizontal="center" vertical="center"/>
    </xf>
    <xf numFmtId="0" fontId="17" fillId="0" borderId="0" xfId="1" applyFont="1" applyAlignment="1">
      <alignment horizontal="left" vertical="center"/>
    </xf>
    <xf numFmtId="0" fontId="13" fillId="0" borderId="0" xfId="1" applyFont="1" applyAlignment="1">
      <alignment horizontal="center" vertical="center" wrapText="1"/>
    </xf>
    <xf numFmtId="0" fontId="19" fillId="0" borderId="0" xfId="1" applyFont="1" applyAlignment="1">
      <alignment horizontal="center" vertical="center"/>
    </xf>
    <xf numFmtId="2" fontId="12" fillId="0" borderId="0" xfId="1" applyNumberFormat="1" applyFont="1" applyAlignment="1">
      <alignment horizontal="center" vertical="center"/>
    </xf>
    <xf numFmtId="164" fontId="12" fillId="0" borderId="0" xfId="1" applyNumberFormat="1" applyFont="1" applyAlignment="1">
      <alignment horizontal="center" vertical="center"/>
    </xf>
    <xf numFmtId="3" fontId="12" fillId="0" borderId="0" xfId="1" applyNumberFormat="1" applyFont="1" applyAlignment="1">
      <alignment horizontal="center" vertical="center"/>
    </xf>
    <xf numFmtId="1" fontId="12" fillId="0" borderId="0" xfId="1" applyNumberFormat="1" applyFont="1" applyAlignment="1">
      <alignment horizontal="center" vertical="center"/>
    </xf>
    <xf numFmtId="0" fontId="12" fillId="0" borderId="0" xfId="1" applyFont="1" applyAlignment="1">
      <alignment horizontal="center" vertical="center"/>
    </xf>
    <xf numFmtId="0" fontId="22" fillId="0" borderId="0" xfId="2" applyAlignment="1" applyProtection="1">
      <alignment wrapText="1"/>
    </xf>
    <xf numFmtId="0" fontId="13" fillId="0" borderId="0" xfId="1" applyFont="1"/>
    <xf numFmtId="0" fontId="13" fillId="0" borderId="0" xfId="1" applyFont="1" applyAlignment="1">
      <alignment vertical="center"/>
    </xf>
    <xf numFmtId="0" fontId="19" fillId="0" borderId="0" xfId="1" applyFont="1" applyAlignment="1">
      <alignment vertical="center"/>
    </xf>
    <xf numFmtId="0" fontId="24" fillId="0" borderId="0" xfId="1" applyFont="1" applyAlignment="1">
      <alignment vertical="center"/>
    </xf>
    <xf numFmtId="0" fontId="25" fillId="0" borderId="0" xfId="1" applyFont="1"/>
    <xf numFmtId="0" fontId="26" fillId="0" borderId="0" xfId="1" applyFont="1" applyAlignment="1">
      <alignment horizontal="left" vertical="center" wrapText="1"/>
    </xf>
    <xf numFmtId="0" fontId="26" fillId="0" borderId="0" xfId="1" applyFont="1" applyAlignment="1">
      <alignment vertical="center" wrapText="1"/>
    </xf>
    <xf numFmtId="0" fontId="25" fillId="0" borderId="0" xfId="1" applyFont="1" applyAlignment="1">
      <alignment vertical="center"/>
    </xf>
    <xf numFmtId="0" fontId="26" fillId="0" borderId="0" xfId="1" applyFont="1" applyAlignment="1">
      <alignment vertical="center"/>
    </xf>
    <xf numFmtId="0" fontId="22" fillId="0" borderId="0" xfId="2" applyAlignment="1" applyProtection="1">
      <alignment vertical="center"/>
    </xf>
    <xf numFmtId="0" fontId="4" fillId="0" borderId="0" xfId="0" applyFont="1" applyAlignment="1">
      <alignment vertical="center"/>
    </xf>
    <xf numFmtId="0" fontId="10" fillId="0" borderId="0" xfId="0" applyFont="1" applyAlignment="1">
      <alignment vertical="center"/>
    </xf>
    <xf numFmtId="0" fontId="0" fillId="0" borderId="0" xfId="0" applyAlignment="1">
      <alignment horizontal="left" vertical="center" wrapText="1"/>
    </xf>
    <xf numFmtId="0" fontId="10" fillId="0" borderId="0" xfId="0" applyFont="1" applyAlignment="1">
      <alignment horizontal="left" vertical="top"/>
    </xf>
    <xf numFmtId="0" fontId="0" fillId="0" borderId="0" xfId="0" applyAlignment="1">
      <alignment vertical="center" wrapText="1"/>
    </xf>
    <xf numFmtId="0" fontId="10" fillId="3" borderId="0" xfId="0" applyFont="1" applyFill="1" applyAlignment="1">
      <alignment horizontal="center" vertical="center"/>
    </xf>
    <xf numFmtId="0" fontId="0" fillId="3" borderId="0" xfId="0" applyFill="1" applyAlignment="1">
      <alignment vertical="center"/>
    </xf>
    <xf numFmtId="0" fontId="10" fillId="0" borderId="0" xfId="0" applyFont="1" applyAlignment="1">
      <alignment horizontal="center" vertical="center" wrapText="1"/>
    </xf>
    <xf numFmtId="0" fontId="5" fillId="0" borderId="0" xfId="0" applyFont="1" applyAlignment="1">
      <alignment horizontal="center" vertical="center"/>
    </xf>
    <xf numFmtId="165" fontId="0" fillId="0" borderId="0" xfId="0" applyNumberFormat="1" applyAlignment="1">
      <alignment horizontal="center" vertical="center"/>
    </xf>
    <xf numFmtId="165" fontId="7" fillId="0" borderId="0" xfId="0" applyNumberFormat="1" applyFont="1" applyAlignment="1">
      <alignment horizontal="center" vertical="center"/>
    </xf>
    <xf numFmtId="4" fontId="0" fillId="0" borderId="0" xfId="0" applyNumberFormat="1" applyAlignment="1">
      <alignment horizontal="center" vertical="center"/>
    </xf>
    <xf numFmtId="0" fontId="36"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0" fontId="1" fillId="3" borderId="0" xfId="0" applyFont="1" applyFill="1" applyAlignment="1">
      <alignment horizontal="center" vertical="center"/>
    </xf>
    <xf numFmtId="0" fontId="0" fillId="3" borderId="0" xfId="0" applyFill="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center"/>
    </xf>
    <xf numFmtId="0" fontId="3" fillId="4" borderId="0" xfId="0" applyFont="1" applyFill="1" applyAlignment="1">
      <alignment horizontal="center"/>
    </xf>
    <xf numFmtId="0" fontId="9" fillId="4" borderId="0" xfId="0" applyFont="1" applyFill="1" applyAlignment="1">
      <alignment horizontal="center"/>
    </xf>
    <xf numFmtId="0" fontId="9" fillId="4" borderId="0" xfId="0" applyFont="1" applyFill="1" applyAlignment="1">
      <alignment horizontal="center" wrapText="1"/>
    </xf>
    <xf numFmtId="0" fontId="3" fillId="4" borderId="0" xfId="0" applyFont="1" applyFill="1" applyAlignment="1">
      <alignment horizontal="left" wrapText="1"/>
    </xf>
    <xf numFmtId="0" fontId="3" fillId="4" borderId="0" xfId="0" applyFont="1" applyFill="1" applyAlignment="1">
      <alignment horizontal="left"/>
    </xf>
    <xf numFmtId="0" fontId="0" fillId="3" borderId="0" xfId="0" applyFill="1" applyAlignment="1">
      <alignment horizontal="left" vertical="center"/>
    </xf>
    <xf numFmtId="0" fontId="1" fillId="3" borderId="0" xfId="0" applyFont="1" applyFill="1" applyAlignment="1">
      <alignment vertical="center"/>
    </xf>
    <xf numFmtId="0" fontId="2" fillId="4" borderId="0" xfId="0" applyFont="1" applyFill="1" applyAlignment="1">
      <alignment horizontal="center" vertical="center"/>
    </xf>
    <xf numFmtId="0" fontId="1" fillId="3" borderId="0" xfId="0" applyFont="1" applyFill="1" applyAlignment="1">
      <alignment horizontal="left" vertical="center"/>
    </xf>
    <xf numFmtId="0" fontId="9" fillId="4" borderId="0" xfId="0" applyFont="1" applyFill="1" applyAlignment="1">
      <alignment horizontal="center" vertical="center"/>
    </xf>
    <xf numFmtId="0" fontId="3" fillId="4" borderId="0" xfId="0" applyFont="1" applyFill="1" applyAlignment="1">
      <alignment horizontal="left" vertical="center"/>
    </xf>
    <xf numFmtId="0" fontId="2" fillId="4" borderId="0" xfId="0" applyFont="1" applyFill="1" applyAlignment="1">
      <alignment horizontal="center" wrapText="1"/>
    </xf>
    <xf numFmtId="0" fontId="3" fillId="4" borderId="0" xfId="0" applyFont="1" applyFill="1" applyAlignment="1">
      <alignment horizontal="center" wrapText="1"/>
    </xf>
    <xf numFmtId="0" fontId="0" fillId="3" borderId="0" xfId="0" applyFill="1" applyAlignment="1">
      <alignment horizontal="left" vertical="center" wrapText="1"/>
    </xf>
    <xf numFmtId="0" fontId="40" fillId="0" borderId="0" xfId="0" applyFont="1" applyAlignment="1">
      <alignment horizontal="left" vertical="center"/>
    </xf>
    <xf numFmtId="0" fontId="44" fillId="0" borderId="0" xfId="0" applyFont="1" applyAlignment="1">
      <alignment horizontal="center" vertical="top"/>
    </xf>
    <xf numFmtId="0" fontId="42" fillId="0" borderId="0" xfId="0" applyFont="1" applyAlignment="1">
      <alignment horizontal="left" vertical="top"/>
    </xf>
    <xf numFmtId="0" fontId="44" fillId="0" borderId="0" xfId="0" applyFont="1" applyAlignment="1">
      <alignment horizontal="left" vertical="top"/>
    </xf>
    <xf numFmtId="0" fontId="42" fillId="0" borderId="0" xfId="0" applyFont="1" applyAlignment="1">
      <alignment horizontal="center" vertical="center"/>
    </xf>
    <xf numFmtId="0" fontId="43" fillId="5" borderId="0" xfId="0" applyFont="1" applyFill="1" applyAlignment="1">
      <alignment horizontal="left" vertical="center"/>
    </xf>
    <xf numFmtId="0" fontId="42" fillId="0" borderId="0" xfId="0" applyFont="1" applyAlignment="1">
      <alignment horizontal="left" vertical="center"/>
    </xf>
    <xf numFmtId="0" fontId="42" fillId="0" borderId="0" xfId="0" applyFont="1" applyAlignment="1">
      <alignment vertical="center"/>
    </xf>
    <xf numFmtId="0" fontId="44" fillId="0" borderId="0" xfId="0" applyFont="1" applyAlignment="1">
      <alignment vertical="top"/>
    </xf>
    <xf numFmtId="0" fontId="43" fillId="0" borderId="0" xfId="0" applyFont="1" applyAlignment="1">
      <alignment horizontal="left" vertical="top"/>
    </xf>
    <xf numFmtId="0" fontId="43" fillId="0" borderId="0" xfId="0" applyFont="1" applyAlignment="1">
      <alignment vertical="top"/>
    </xf>
    <xf numFmtId="0" fontId="42" fillId="0" borderId="0" xfId="0" applyFont="1" applyAlignment="1">
      <alignment horizontal="center" vertical="top"/>
    </xf>
    <xf numFmtId="0" fontId="0" fillId="5" borderId="0" xfId="0" applyFill="1" applyAlignment="1">
      <alignment horizontal="center" vertical="center"/>
    </xf>
    <xf numFmtId="0" fontId="1" fillId="5" borderId="0" xfId="0" applyFont="1" applyFill="1" applyAlignment="1">
      <alignment horizontal="center" vertical="center"/>
    </xf>
    <xf numFmtId="0" fontId="10" fillId="5" borderId="0" xfId="0" applyFont="1" applyFill="1" applyAlignment="1">
      <alignment horizontal="center" vertical="center"/>
    </xf>
    <xf numFmtId="0" fontId="0" fillId="5" borderId="0" xfId="0" applyFill="1" applyAlignment="1">
      <alignment horizontal="left" vertical="center"/>
    </xf>
    <xf numFmtId="0" fontId="43" fillId="0" borderId="0" xfId="0" applyFont="1" applyAlignment="1">
      <alignment horizontal="left" vertical="center"/>
    </xf>
    <xf numFmtId="0" fontId="46" fillId="0" borderId="0" xfId="0" applyFont="1" applyAlignment="1">
      <alignment horizontal="center" vertical="center"/>
    </xf>
    <xf numFmtId="164" fontId="10" fillId="0" borderId="0" xfId="0" applyNumberFormat="1" applyFont="1" applyAlignment="1">
      <alignment horizontal="center" vertical="center"/>
    </xf>
    <xf numFmtId="3" fontId="10" fillId="0" borderId="0" xfId="0" applyNumberFormat="1" applyFont="1" applyAlignment="1">
      <alignment horizontal="center" vertical="center"/>
    </xf>
    <xf numFmtId="0" fontId="47" fillId="5" borderId="0" xfId="0" applyFont="1" applyFill="1" applyAlignment="1">
      <alignment horizontal="center" vertical="center"/>
    </xf>
    <xf numFmtId="0" fontId="43" fillId="0" borderId="0" xfId="0" applyFont="1" applyAlignment="1">
      <alignment vertical="center"/>
    </xf>
    <xf numFmtId="0" fontId="42" fillId="3" borderId="0" xfId="0" applyFont="1" applyFill="1" applyAlignment="1">
      <alignment horizontal="center" vertical="center"/>
    </xf>
    <xf numFmtId="0" fontId="3" fillId="5" borderId="0" xfId="0" applyFont="1" applyFill="1" applyAlignment="1">
      <alignment horizontal="center" vertical="center"/>
    </xf>
    <xf numFmtId="0" fontId="2" fillId="5" borderId="0" xfId="0" applyFont="1" applyFill="1" applyAlignment="1">
      <alignment horizontal="center" vertical="center"/>
    </xf>
    <xf numFmtId="0" fontId="9" fillId="5" borderId="0" xfId="0" applyFont="1" applyFill="1" applyAlignment="1">
      <alignment horizontal="center" vertical="center"/>
    </xf>
    <xf numFmtId="0" fontId="3" fillId="5" borderId="0" xfId="0" applyFont="1" applyFill="1" applyAlignment="1">
      <alignment horizontal="left" vertical="center"/>
    </xf>
    <xf numFmtId="0" fontId="10" fillId="5" borderId="0" xfId="0" applyFont="1" applyFill="1" applyAlignment="1">
      <alignment horizontal="center" vertical="center" wrapText="1"/>
    </xf>
    <xf numFmtId="0" fontId="0" fillId="3" borderId="0" xfId="0" applyFill="1" applyAlignment="1">
      <alignment vertical="center" wrapText="1"/>
    </xf>
    <xf numFmtId="0" fontId="46" fillId="0" borderId="0" xfId="0" applyFont="1" applyAlignment="1">
      <alignment horizontal="left" vertical="center"/>
    </xf>
    <xf numFmtId="0" fontId="48" fillId="4" borderId="0" xfId="0" applyFont="1" applyFill="1" applyAlignment="1">
      <alignment horizontal="center" wrapText="1"/>
    </xf>
    <xf numFmtId="0" fontId="43" fillId="0" borderId="0" xfId="0" applyFont="1" applyAlignment="1">
      <alignment vertical="top" wrapText="1"/>
    </xf>
    <xf numFmtId="0" fontId="45" fillId="0" borderId="0" xfId="0" applyFont="1" applyAlignment="1">
      <alignment vertical="top"/>
    </xf>
    <xf numFmtId="0" fontId="45" fillId="0" borderId="0" xfId="0" applyFont="1" applyAlignment="1">
      <alignment vertical="center"/>
    </xf>
    <xf numFmtId="0" fontId="43" fillId="0" borderId="0" xfId="0" applyFont="1"/>
    <xf numFmtId="0" fontId="46" fillId="0" borderId="0" xfId="0" applyFont="1" applyAlignment="1">
      <alignment vertical="center"/>
    </xf>
    <xf numFmtId="0" fontId="45" fillId="0" borderId="0" xfId="0" applyFont="1" applyAlignment="1">
      <alignment horizontal="left" vertical="top"/>
    </xf>
    <xf numFmtId="0" fontId="49" fillId="0" borderId="0" xfId="0" applyFont="1" applyAlignment="1">
      <alignment horizontal="left" vertical="top"/>
    </xf>
    <xf numFmtId="0" fontId="49" fillId="0" borderId="0" xfId="0" applyFont="1" applyAlignment="1">
      <alignment vertical="top"/>
    </xf>
    <xf numFmtId="0" fontId="47" fillId="5" borderId="0" xfId="0" applyFont="1" applyFill="1" applyAlignment="1">
      <alignment vertical="top" wrapText="1"/>
    </xf>
    <xf numFmtId="0" fontId="0" fillId="0" borderId="0" xfId="0" applyAlignment="1">
      <alignment vertical="top" wrapText="1"/>
    </xf>
    <xf numFmtId="0" fontId="10" fillId="0" borderId="0" xfId="0" applyFont="1" applyAlignment="1">
      <alignment horizontal="center" vertical="top" wrapText="1"/>
    </xf>
    <xf numFmtId="0" fontId="42" fillId="0" borderId="0" xfId="0" applyFont="1" applyAlignment="1">
      <alignment horizontal="left" vertical="top" wrapText="1"/>
    </xf>
    <xf numFmtId="0" fontId="42" fillId="0" borderId="0" xfId="0" applyFont="1" applyAlignment="1">
      <alignment horizontal="center" vertical="top" wrapText="1"/>
    </xf>
    <xf numFmtId="0" fontId="46" fillId="0" borderId="0" xfId="0" applyFont="1" applyAlignment="1">
      <alignment vertical="top" wrapText="1"/>
    </xf>
    <xf numFmtId="0" fontId="42"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wrapText="1"/>
    </xf>
    <xf numFmtId="0" fontId="10" fillId="5" borderId="0" xfId="0" applyFont="1" applyFill="1" applyAlignment="1">
      <alignment vertical="top" wrapText="1"/>
    </xf>
    <xf numFmtId="0" fontId="10" fillId="5" borderId="0" xfId="0" applyFont="1" applyFill="1" applyAlignment="1">
      <alignment horizontal="center" vertical="top" wrapText="1"/>
    </xf>
    <xf numFmtId="0" fontId="37" fillId="0" borderId="0" xfId="0" applyFont="1" applyAlignment="1">
      <alignment horizontal="left" vertical="center"/>
    </xf>
    <xf numFmtId="0" fontId="45" fillId="0" borderId="0" xfId="0" applyFont="1" applyAlignment="1">
      <alignment horizontal="left" vertical="top" wrapText="1"/>
    </xf>
    <xf numFmtId="0" fontId="49" fillId="0" borderId="0" xfId="0" applyFont="1" applyAlignment="1">
      <alignment vertical="top" wrapText="1"/>
    </xf>
    <xf numFmtId="0" fontId="50" fillId="0" borderId="0" xfId="0" applyFont="1" applyAlignment="1">
      <alignment vertical="top" wrapText="1"/>
    </xf>
    <xf numFmtId="0" fontId="10" fillId="5" borderId="0" xfId="0" applyFont="1" applyFill="1" applyAlignment="1">
      <alignment vertical="center" wrapText="1"/>
    </xf>
    <xf numFmtId="0" fontId="42" fillId="5" borderId="0" xfId="0" applyFont="1" applyFill="1" applyAlignment="1">
      <alignment horizontal="center" vertical="center"/>
    </xf>
    <xf numFmtId="0" fontId="7" fillId="0" borderId="0" xfId="0" applyFont="1" applyAlignment="1">
      <alignment horizontal="center" vertical="center"/>
    </xf>
    <xf numFmtId="0" fontId="52" fillId="4" borderId="0" xfId="0" applyFont="1" applyFill="1" applyAlignment="1">
      <alignment horizontal="center" wrapText="1"/>
    </xf>
    <xf numFmtId="0" fontId="52" fillId="4" borderId="0" xfId="0" applyFont="1" applyFill="1" applyAlignment="1">
      <alignment horizontal="center" vertical="center" wrapText="1"/>
    </xf>
    <xf numFmtId="0" fontId="55" fillId="6" borderId="0" xfId="0" applyFont="1" applyFill="1" applyAlignment="1">
      <alignment horizontal="center" vertical="center"/>
    </xf>
    <xf numFmtId="0" fontId="42" fillId="0" borderId="0" xfId="0" applyFont="1" applyAlignment="1">
      <alignment horizontal="center" vertical="center" wrapText="1"/>
    </xf>
    <xf numFmtId="0" fontId="42" fillId="3" borderId="0" xfId="0" applyFont="1" applyFill="1" applyAlignment="1">
      <alignment horizontal="center" vertical="center" wrapText="1"/>
    </xf>
    <xf numFmtId="0" fontId="47" fillId="0" borderId="0" xfId="0" applyFont="1" applyAlignment="1">
      <alignment vertical="center"/>
    </xf>
    <xf numFmtId="0" fontId="42" fillId="5" borderId="0" xfId="0" applyFont="1" applyFill="1" applyAlignment="1">
      <alignment horizontal="left" vertical="center"/>
    </xf>
    <xf numFmtId="0" fontId="1" fillId="0" borderId="0" xfId="0" applyFont="1"/>
    <xf numFmtId="0" fontId="46" fillId="0" borderId="0" xfId="0" applyFont="1" applyAlignment="1">
      <alignment horizontal="left" vertical="top"/>
    </xf>
    <xf numFmtId="0" fontId="46" fillId="0" borderId="0" xfId="0" applyFont="1"/>
    <xf numFmtId="0" fontId="1" fillId="0" borderId="0" xfId="0" applyFont="1" applyAlignment="1">
      <alignment vertical="top"/>
    </xf>
    <xf numFmtId="0" fontId="1" fillId="0" borderId="0" xfId="0" applyFont="1" applyAlignment="1">
      <alignment horizontal="center" vertical="top"/>
    </xf>
    <xf numFmtId="0" fontId="31" fillId="4" borderId="0" xfId="0" applyFont="1" applyFill="1" applyAlignment="1">
      <alignment horizontal="center" wrapText="1"/>
    </xf>
    <xf numFmtId="0" fontId="42" fillId="4" borderId="0" xfId="0" applyFont="1" applyFill="1" applyAlignment="1">
      <alignment horizontal="center" wrapText="1"/>
    </xf>
    <xf numFmtId="0" fontId="47" fillId="0" borderId="0" xfId="0" applyFont="1" applyAlignment="1">
      <alignment horizontal="center" vertical="center"/>
    </xf>
    <xf numFmtId="0" fontId="61" fillId="3" borderId="0" xfId="0" applyFont="1" applyFill="1" applyAlignment="1">
      <alignment horizontal="center" vertical="center"/>
    </xf>
    <xf numFmtId="0" fontId="53" fillId="0" borderId="0" xfId="0" applyFont="1" applyAlignment="1">
      <alignment vertical="center"/>
    </xf>
    <xf numFmtId="0" fontId="53" fillId="0" borderId="0" xfId="0" applyFont="1" applyAlignment="1">
      <alignment horizontal="left" vertical="top"/>
    </xf>
    <xf numFmtId="0" fontId="46" fillId="0" borderId="0" xfId="0" applyFont="1" applyAlignment="1">
      <alignment horizontal="center" vertical="top"/>
    </xf>
    <xf numFmtId="0" fontId="46" fillId="0" borderId="0" xfId="0" applyFont="1" applyAlignment="1">
      <alignment vertical="top"/>
    </xf>
    <xf numFmtId="0" fontId="42" fillId="0" borderId="0" xfId="0" applyFont="1" applyAlignment="1">
      <alignment horizontal="left" vertical="center" wrapText="1"/>
    </xf>
    <xf numFmtId="0" fontId="42" fillId="0" borderId="0" xfId="0" applyFont="1"/>
    <xf numFmtId="0" fontId="51" fillId="0" borderId="0" xfId="0" applyFont="1" applyAlignment="1">
      <alignment horizontal="left" vertical="center"/>
    </xf>
    <xf numFmtId="2" fontId="42" fillId="0" borderId="0" xfId="0" applyNumberFormat="1" applyFont="1" applyAlignment="1">
      <alignment horizontal="center" vertical="center"/>
    </xf>
    <xf numFmtId="0" fontId="52" fillId="6" borderId="0" xfId="0" applyFont="1" applyFill="1" applyAlignment="1">
      <alignment horizontal="center" wrapText="1"/>
    </xf>
    <xf numFmtId="0" fontId="62" fillId="0" borderId="0" xfId="0" applyFont="1" applyAlignment="1">
      <alignment horizontal="left"/>
    </xf>
    <xf numFmtId="0" fontId="55" fillId="6" borderId="0" xfId="0" applyFont="1" applyFill="1" applyAlignment="1">
      <alignment horizontal="center" wrapText="1"/>
    </xf>
    <xf numFmtId="0" fontId="64" fillId="0" borderId="0" xfId="0" applyFont="1" applyAlignment="1">
      <alignment horizontal="left" vertical="center"/>
    </xf>
    <xf numFmtId="0" fontId="54" fillId="4" borderId="0" xfId="0" applyFont="1" applyFill="1" applyAlignment="1">
      <alignment horizontal="center" wrapText="1"/>
    </xf>
    <xf numFmtId="0" fontId="48" fillId="4" borderId="0" xfId="0" applyFont="1" applyFill="1" applyAlignment="1">
      <alignment horizontal="center"/>
    </xf>
    <xf numFmtId="0" fontId="55" fillId="4" borderId="0" xfId="0" applyFont="1" applyFill="1" applyAlignment="1">
      <alignment horizontal="center" wrapText="1"/>
    </xf>
    <xf numFmtId="0" fontId="55" fillId="4" borderId="0" xfId="0" applyFont="1" applyFill="1" applyAlignment="1">
      <alignment horizontal="center" vertical="center" wrapText="1"/>
    </xf>
    <xf numFmtId="0" fontId="64" fillId="0" borderId="0" xfId="0" applyFont="1" applyAlignment="1">
      <alignment vertical="top"/>
    </xf>
    <xf numFmtId="0" fontId="62" fillId="0" borderId="0" xfId="0" applyFont="1" applyAlignment="1">
      <alignment horizontal="left" vertical="top"/>
    </xf>
    <xf numFmtId="0" fontId="36" fillId="0" borderId="0" xfId="0" applyFont="1" applyAlignment="1">
      <alignment horizontal="left" vertical="top"/>
    </xf>
    <xf numFmtId="49" fontId="10" fillId="0" borderId="0" xfId="0" applyNumberFormat="1" applyFont="1" applyAlignment="1">
      <alignment horizontal="center" vertical="center"/>
    </xf>
    <xf numFmtId="0" fontId="7" fillId="0" borderId="0" xfId="0" applyFont="1" applyAlignment="1">
      <alignment vertical="center" textRotation="255" shrinkToFit="1"/>
    </xf>
    <xf numFmtId="0" fontId="7" fillId="0" borderId="0" xfId="0" applyFont="1"/>
    <xf numFmtId="0" fontId="10" fillId="0" borderId="0" xfId="0" applyFont="1"/>
    <xf numFmtId="0" fontId="0" fillId="0" borderId="0" xfId="0" applyAlignment="1">
      <alignment horizontal="center"/>
    </xf>
    <xf numFmtId="0" fontId="3" fillId="0" borderId="0" xfId="0" applyFont="1" applyAlignment="1">
      <alignment horizontal="center" vertical="center"/>
    </xf>
    <xf numFmtId="0" fontId="34" fillId="4" borderId="0" xfId="0" applyFont="1" applyFill="1" applyAlignment="1">
      <alignment horizontal="center" wrapText="1"/>
    </xf>
    <xf numFmtId="0" fontId="45" fillId="0" borderId="0" xfId="0" applyFont="1" applyAlignment="1">
      <alignment horizontal="center" vertical="top"/>
    </xf>
    <xf numFmtId="0" fontId="34" fillId="0" borderId="0" xfId="0" applyFont="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Border="1" applyAlignment="1">
      <alignment vertical="center" wrapText="1"/>
    </xf>
    <xf numFmtId="0" fontId="7" fillId="0" borderId="0" xfId="0" applyFont="1" applyAlignment="1">
      <alignment vertical="center"/>
    </xf>
    <xf numFmtId="0" fontId="1" fillId="0" borderId="0" xfId="0" applyFont="1" applyAlignment="1">
      <alignment vertical="center" wrapText="1"/>
    </xf>
    <xf numFmtId="0" fontId="0" fillId="8" borderId="0" xfId="0" applyFill="1" applyAlignment="1">
      <alignment vertical="center"/>
    </xf>
    <xf numFmtId="0" fontId="0" fillId="8" borderId="1" xfId="0" applyFill="1" applyBorder="1" applyAlignment="1">
      <alignment horizontal="center" vertical="center"/>
    </xf>
    <xf numFmtId="0" fontId="70" fillId="0" borderId="0" xfId="2" applyFont="1" applyAlignment="1" applyProtection="1">
      <alignment vertical="center"/>
    </xf>
    <xf numFmtId="0" fontId="4" fillId="8" borderId="0" xfId="0" applyFont="1" applyFill="1" applyAlignment="1">
      <alignment vertical="center"/>
    </xf>
    <xf numFmtId="1" fontId="4" fillId="8" borderId="1" xfId="0" applyNumberFormat="1" applyFont="1" applyFill="1" applyBorder="1" applyAlignment="1">
      <alignment horizontal="center" vertical="center"/>
    </xf>
    <xf numFmtId="0" fontId="7" fillId="3" borderId="0" xfId="0" applyFont="1" applyFill="1" applyAlignment="1">
      <alignment horizontal="center" vertical="center"/>
    </xf>
    <xf numFmtId="0" fontId="71" fillId="4" borderId="0" xfId="0" applyFont="1" applyFill="1" applyAlignment="1">
      <alignment horizontal="center" wrapText="1"/>
    </xf>
    <xf numFmtId="0" fontId="69" fillId="5" borderId="0" xfId="0" applyFont="1" applyFill="1" applyAlignment="1">
      <alignment horizontal="center" vertical="center"/>
    </xf>
    <xf numFmtId="0" fontId="72" fillId="0" borderId="0" xfId="0" applyFont="1" applyAlignment="1">
      <alignment horizontal="center" vertical="center" wrapText="1"/>
    </xf>
    <xf numFmtId="0" fontId="1" fillId="4" borderId="0" xfId="0" applyFont="1" applyFill="1" applyAlignment="1">
      <alignment horizontal="center" vertical="center"/>
    </xf>
    <xf numFmtId="0" fontId="0" fillId="4" borderId="0" xfId="0" applyFill="1" applyAlignment="1">
      <alignment horizontal="center" vertical="center"/>
    </xf>
    <xf numFmtId="164" fontId="10" fillId="3" borderId="0" xfId="0" applyNumberFormat="1" applyFont="1" applyFill="1" applyAlignment="1">
      <alignment horizontal="center" vertical="center"/>
    </xf>
    <xf numFmtId="0" fontId="46" fillId="5" borderId="0" xfId="0" applyFont="1" applyFill="1" applyAlignment="1">
      <alignment horizontal="left" vertical="center"/>
    </xf>
    <xf numFmtId="0" fontId="1" fillId="0" borderId="0" xfId="0" applyFont="1" applyAlignment="1">
      <alignment vertical="top" wrapText="1"/>
    </xf>
    <xf numFmtId="0" fontId="4" fillId="4" borderId="0" xfId="0" applyFont="1" applyFill="1" applyAlignment="1">
      <alignment horizontal="center" vertical="center" wrapText="1"/>
    </xf>
    <xf numFmtId="0" fontId="10" fillId="4" borderId="0" xfId="0" applyFont="1" applyFill="1" applyAlignment="1">
      <alignment horizontal="center" vertical="center"/>
    </xf>
    <xf numFmtId="0" fontId="73" fillId="0" borderId="0" xfId="2" applyFont="1" applyAlignment="1" applyProtection="1">
      <alignment horizontal="left" vertical="center"/>
    </xf>
    <xf numFmtId="0" fontId="62" fillId="4" borderId="0" xfId="0" applyFont="1" applyFill="1" applyAlignment="1">
      <alignment horizontal="left"/>
    </xf>
    <xf numFmtId="0" fontId="63" fillId="4" borderId="0" xfId="0" applyFont="1" applyFill="1" applyAlignment="1">
      <alignment horizontal="center" wrapText="1"/>
    </xf>
    <xf numFmtId="0" fontId="60" fillId="4" borderId="0" xfId="0" applyFont="1" applyFill="1" applyAlignment="1">
      <alignment horizontal="center" wrapText="1"/>
    </xf>
    <xf numFmtId="0" fontId="0" fillId="4" borderId="0" xfId="0" applyFill="1" applyAlignment="1">
      <alignment horizontal="left" vertical="center"/>
    </xf>
    <xf numFmtId="0" fontId="0" fillId="4" borderId="0" xfId="0" applyFill="1" applyAlignment="1">
      <alignment vertical="center"/>
    </xf>
    <xf numFmtId="0" fontId="58" fillId="4" borderId="0" xfId="0" applyFont="1" applyFill="1" applyAlignment="1">
      <alignment horizontal="center" wrapText="1"/>
    </xf>
    <xf numFmtId="0" fontId="58" fillId="4" borderId="0" xfId="0" applyFont="1" applyFill="1" applyAlignment="1">
      <alignment horizontal="center" vertical="center" wrapText="1"/>
    </xf>
    <xf numFmtId="0" fontId="36" fillId="4" borderId="0" xfId="0" applyFont="1" applyFill="1" applyAlignment="1">
      <alignment horizontal="left" vertical="top"/>
    </xf>
    <xf numFmtId="0" fontId="34" fillId="4" borderId="0" xfId="0" applyFont="1" applyFill="1" applyAlignment="1">
      <alignment horizontal="center" vertical="center" wrapText="1"/>
    </xf>
    <xf numFmtId="0" fontId="4" fillId="4" borderId="0" xfId="0" applyFont="1" applyFill="1" applyAlignment="1">
      <alignment horizontal="center" wrapText="1"/>
    </xf>
    <xf numFmtId="2" fontId="10" fillId="3" borderId="0" xfId="0" applyNumberFormat="1" applyFont="1" applyFill="1" applyAlignment="1">
      <alignment horizontal="center" vertical="center"/>
    </xf>
    <xf numFmtId="3" fontId="0" fillId="3" borderId="0" xfId="0" applyNumberFormat="1" applyFill="1" applyAlignment="1">
      <alignment horizontal="center" vertical="center"/>
    </xf>
    <xf numFmtId="0" fontId="10" fillId="9" borderId="0" xfId="0" applyFont="1" applyFill="1" applyAlignment="1">
      <alignment horizontal="center" vertical="center"/>
    </xf>
    <xf numFmtId="3" fontId="42" fillId="9" borderId="0" xfId="0" applyNumberFormat="1" applyFont="1" applyFill="1" applyAlignment="1">
      <alignment horizontal="center" vertical="center"/>
    </xf>
    <xf numFmtId="0" fontId="42" fillId="9" borderId="0" xfId="0" applyFont="1" applyFill="1" applyAlignment="1">
      <alignment horizontal="center" vertical="center"/>
    </xf>
    <xf numFmtId="0" fontId="36" fillId="0" borderId="0" xfId="0" applyFont="1" applyAlignment="1">
      <alignment vertical="center"/>
    </xf>
    <xf numFmtId="1" fontId="42" fillId="0" borderId="0" xfId="0" applyNumberFormat="1" applyFont="1" applyAlignment="1">
      <alignment horizontal="center" vertical="center"/>
    </xf>
    <xf numFmtId="1" fontId="10" fillId="0" borderId="0" xfId="0" applyNumberFormat="1" applyFont="1" applyAlignment="1">
      <alignment horizontal="center" vertical="center"/>
    </xf>
    <xf numFmtId="0" fontId="60" fillId="4" borderId="0" xfId="0" applyFont="1" applyFill="1" applyAlignment="1">
      <alignment horizontal="center" vertical="center"/>
    </xf>
    <xf numFmtId="166" fontId="10" fillId="3" borderId="0" xfId="0" applyNumberFormat="1" applyFont="1" applyFill="1" applyAlignment="1">
      <alignment horizontal="center" vertical="center"/>
    </xf>
    <xf numFmtId="1" fontId="42" fillId="9" borderId="0" xfId="0" applyNumberFormat="1" applyFont="1" applyFill="1" applyAlignment="1">
      <alignment horizontal="center" vertical="center"/>
    </xf>
    <xf numFmtId="0" fontId="0" fillId="3" borderId="0" xfId="0" applyFill="1"/>
    <xf numFmtId="0" fontId="37" fillId="0" borderId="0" xfId="0" applyFont="1"/>
    <xf numFmtId="0" fontId="77" fillId="0" borderId="3" xfId="0" applyFont="1" applyBorder="1" applyAlignment="1">
      <alignment horizontal="center" vertical="center" wrapText="1"/>
    </xf>
    <xf numFmtId="0" fontId="76" fillId="0" borderId="3" xfId="0" applyFont="1" applyBorder="1" applyAlignment="1">
      <alignment horizontal="center" vertical="center" wrapText="1"/>
    </xf>
    <xf numFmtId="164" fontId="79" fillId="0" borderId="3" xfId="0" applyNumberFormat="1" applyFont="1" applyBorder="1" applyAlignment="1">
      <alignment horizontal="center" vertical="center" shrinkToFit="1"/>
    </xf>
    <xf numFmtId="1" fontId="79" fillId="0" borderId="3" xfId="0" applyNumberFormat="1" applyFont="1" applyBorder="1" applyAlignment="1">
      <alignment horizontal="center" vertical="center" shrinkToFit="1"/>
    </xf>
    <xf numFmtId="166" fontId="80" fillId="0" borderId="3" xfId="0" applyNumberFormat="1" applyFont="1" applyBorder="1" applyAlignment="1">
      <alignment horizontal="center" vertical="center" shrinkToFit="1"/>
    </xf>
    <xf numFmtId="2" fontId="80" fillId="0" borderId="3" xfId="0" applyNumberFormat="1" applyFont="1" applyBorder="1" applyAlignment="1">
      <alignment horizontal="center" vertical="center" shrinkToFit="1"/>
    </xf>
    <xf numFmtId="164" fontId="80" fillId="0" borderId="3" xfId="0" applyNumberFormat="1" applyFont="1" applyBorder="1" applyAlignment="1">
      <alignment horizontal="center" vertical="center" shrinkToFit="1"/>
    </xf>
    <xf numFmtId="2" fontId="10" fillId="0" borderId="0" xfId="0" applyNumberFormat="1" applyFont="1" applyAlignment="1">
      <alignment horizontal="center" vertical="center"/>
    </xf>
    <xf numFmtId="0" fontId="31" fillId="4" borderId="0" xfId="0" applyFont="1" applyFill="1" applyAlignment="1">
      <alignment horizontal="left" wrapText="1"/>
    </xf>
    <xf numFmtId="2" fontId="42" fillId="3" borderId="0" xfId="0" applyNumberFormat="1" applyFont="1" applyFill="1" applyAlignment="1">
      <alignment horizontal="center" vertical="center"/>
    </xf>
    <xf numFmtId="0" fontId="82" fillId="7" borderId="1" xfId="0" applyFont="1" applyFill="1" applyBorder="1" applyAlignment="1">
      <alignment horizontal="center"/>
    </xf>
    <xf numFmtId="0" fontId="83" fillId="7" borderId="0" xfId="0" applyFont="1" applyFill="1" applyAlignment="1">
      <alignment horizontal="center"/>
    </xf>
    <xf numFmtId="0" fontId="82" fillId="7" borderId="1" xfId="0" applyFont="1" applyFill="1" applyBorder="1" applyAlignment="1">
      <alignment horizontal="center" wrapText="1"/>
    </xf>
    <xf numFmtId="0" fontId="82" fillId="7" borderId="1" xfId="0" applyFont="1" applyFill="1" applyBorder="1" applyAlignment="1">
      <alignment horizontal="center" vertical="center"/>
    </xf>
    <xf numFmtId="0" fontId="83" fillId="7" borderId="0" xfId="0" applyFont="1" applyFill="1" applyAlignment="1">
      <alignment horizontal="center" vertical="center"/>
    </xf>
    <xf numFmtId="0" fontId="83" fillId="7" borderId="1" xfId="0" applyFont="1" applyFill="1" applyBorder="1"/>
    <xf numFmtId="0" fontId="83" fillId="7" borderId="1" xfId="0" applyFont="1" applyFill="1" applyBorder="1" applyAlignment="1">
      <alignment horizontal="center" vertical="center"/>
    </xf>
    <xf numFmtId="49" fontId="1" fillId="0" borderId="1" xfId="0" applyNumberFormat="1" applyFont="1" applyBorder="1" applyAlignment="1">
      <alignment horizontal="center" vertical="center"/>
    </xf>
    <xf numFmtId="0" fontId="0" fillId="10" borderId="1" xfId="0" applyFill="1" applyBorder="1" applyAlignment="1">
      <alignment vertical="center"/>
    </xf>
    <xf numFmtId="0" fontId="0" fillId="10" borderId="1" xfId="0" applyFill="1" applyBorder="1" applyAlignment="1">
      <alignment horizontal="center" vertical="center"/>
    </xf>
    <xf numFmtId="0" fontId="0" fillId="10" borderId="0" xfId="0" applyFill="1" applyAlignment="1">
      <alignment horizontal="center" vertical="center"/>
    </xf>
    <xf numFmtId="0" fontId="1" fillId="10" borderId="1" xfId="0" applyFont="1" applyFill="1" applyBorder="1" applyAlignment="1">
      <alignment horizontal="center" vertical="center"/>
    </xf>
    <xf numFmtId="49" fontId="1" fillId="10" borderId="1" xfId="0" applyNumberFormat="1" applyFont="1" applyFill="1" applyBorder="1" applyAlignment="1">
      <alignment horizontal="center" vertical="center"/>
    </xf>
    <xf numFmtId="0" fontId="1" fillId="10" borderId="1" xfId="0" applyFont="1" applyFill="1" applyBorder="1" applyAlignment="1">
      <alignment vertical="center"/>
    </xf>
    <xf numFmtId="0" fontId="0" fillId="10" borderId="1" xfId="0" applyFill="1" applyBorder="1" applyAlignment="1">
      <alignment vertical="center" wrapText="1"/>
    </xf>
    <xf numFmtId="0" fontId="1" fillId="10" borderId="1" xfId="0" applyFont="1" applyFill="1" applyBorder="1" applyAlignment="1">
      <alignment vertical="center" wrapText="1"/>
    </xf>
    <xf numFmtId="0" fontId="72" fillId="10" borderId="1" xfId="0" applyFont="1" applyFill="1" applyBorder="1" applyAlignment="1">
      <alignment horizontal="center" vertical="center" wrapText="1"/>
    </xf>
    <xf numFmtId="0" fontId="86" fillId="0" borderId="0" xfId="0" applyFont="1" applyAlignment="1">
      <alignment horizontal="center" vertical="center"/>
    </xf>
    <xf numFmtId="49" fontId="0" fillId="0" borderId="1" xfId="0" applyNumberFormat="1" applyBorder="1" applyAlignment="1">
      <alignment horizontal="center" vertical="center"/>
    </xf>
    <xf numFmtId="0" fontId="1" fillId="0" borderId="0" xfId="0" applyFont="1" applyAlignment="1">
      <alignment horizontal="left" vertical="center" wrapText="1"/>
    </xf>
    <xf numFmtId="0" fontId="34" fillId="0" borderId="2" xfId="0" applyFont="1" applyBorder="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center"/>
    </xf>
    <xf numFmtId="0" fontId="1" fillId="0" borderId="0" xfId="0" applyFont="1" applyAlignment="1">
      <alignment horizontal="center" vertical="center" textRotation="255" shrinkToFit="1"/>
    </xf>
    <xf numFmtId="0" fontId="26" fillId="0" borderId="0" xfId="1" applyFont="1" applyAlignment="1">
      <alignment horizontal="left" vertical="center" wrapText="1"/>
    </xf>
    <xf numFmtId="0" fontId="19" fillId="0" borderId="0" xfId="1" applyFont="1" applyAlignment="1">
      <alignment horizontal="left" vertical="top" wrapText="1"/>
    </xf>
    <xf numFmtId="0" fontId="12" fillId="0" borderId="0" xfId="1" applyFont="1" applyAlignment="1">
      <alignment horizontal="center" vertical="center"/>
    </xf>
    <xf numFmtId="0" fontId="13" fillId="0" borderId="0" xfId="1" applyFont="1" applyAlignment="1">
      <alignment horizontal="center" vertical="center"/>
    </xf>
    <xf numFmtId="0" fontId="19" fillId="0" borderId="0" xfId="1" applyFont="1" applyAlignment="1">
      <alignment horizontal="center" vertical="center"/>
    </xf>
    <xf numFmtId="0" fontId="22" fillId="0" borderId="0" xfId="2" applyAlignment="1" applyProtection="1">
      <alignment wrapText="1"/>
    </xf>
    <xf numFmtId="0" fontId="77"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EAF1DD"/>
      <color rgb="FFEEECE1"/>
      <color rgb="FF0000FF"/>
      <color rgb="FF8F0000"/>
      <color rgb="FF800000"/>
      <color rgb="FFCCFFCC"/>
      <color rgb="FFCC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38100</xdr:rowOff>
    </xdr:from>
    <xdr:to>
      <xdr:col>14</xdr:col>
      <xdr:colOff>594360</xdr:colOff>
      <xdr:row>120</xdr:row>
      <xdr:rowOff>53340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28600" y="205740"/>
          <a:ext cx="8244840" cy="1996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15000"/>
            </a:lnSpc>
            <a:spcBef>
              <a:spcPts val="0"/>
            </a:spcBef>
            <a:spcAft>
              <a:spcPts val="800"/>
            </a:spcAft>
          </a:pPr>
          <a:r>
            <a:rPr lang="en-US" sz="1000" b="1" u="sng" kern="100">
              <a:effectLst/>
              <a:latin typeface="Arial" panose="020B0604020202020204" pitchFamily="34" charset="0"/>
              <a:ea typeface="Aptos"/>
              <a:cs typeface="Arial" panose="020B0604020202020204" pitchFamily="34" charset="0"/>
            </a:rPr>
            <a:t>BACKGROUND</a:t>
          </a:r>
          <a:endParaRPr lang="en-US" sz="1000"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r>
            <a:rPr lang="en-US" sz="1000" b="1" u="sng" kern="100">
              <a:effectLst/>
              <a:latin typeface="Arial" panose="020B0604020202020204" pitchFamily="34" charset="0"/>
              <a:ea typeface="Aptos"/>
              <a:cs typeface="Arial" panose="020B0604020202020204" pitchFamily="34" charset="0"/>
            </a:rPr>
            <a:t>Use Category</a:t>
          </a:r>
          <a:endParaRPr lang="en-US" sz="1000" b="1"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Every country that has developed water quality standards/criteria has classified these criteria according to the type of water (e.g. freshwater, marine, ground water), and the kind of activity, or “use”, for each type of water. The “Use Category” names and activities vary somewhat between countries, but we have defined the following Use Categories that reasonably incorporates the varying uses as categorized by each county surveyed in developing the IRMA water quality criteria.  </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The IRMA “Use Categories” are:</a:t>
          </a: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Aquatic Organisms - Fresh Water Quality Criteria</a:t>
          </a: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Aquatic Organisms - Marine Water Quality Criteria</a:t>
          </a: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Drinking Water Quality Criteria</a:t>
          </a: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Agriculture &amp; Irrigation Water Quality Criteria</a:t>
          </a: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Aquaculture Water Quality Criteria</a:t>
          </a: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Recreational Water Quality Criteria</a:t>
          </a: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Industrial Water Quality Criteria</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In this Excel spreadsheet, each “Use Category” has its own worksheet, with a tab in the spreadsheet colored in </a:t>
          </a:r>
          <a:r>
            <a:rPr lang="en-US" sz="1000" kern="100">
              <a:effectLst/>
              <a:highlight>
                <a:srgbClr val="00FFFF"/>
              </a:highlight>
              <a:latin typeface="Arial" panose="020B0604020202020204" pitchFamily="34" charset="0"/>
              <a:ea typeface="Aptos"/>
              <a:cs typeface="Arial" panose="020B0604020202020204" pitchFamily="34" charset="0"/>
            </a:rPr>
            <a:t>BLUE</a:t>
          </a:r>
          <a:r>
            <a:rPr lang="en-US" sz="1000" kern="100">
              <a:effectLst/>
              <a:latin typeface="Arial" panose="020B0604020202020204" pitchFamily="34" charset="0"/>
              <a:ea typeface="Aptos"/>
              <a:cs typeface="Arial" panose="020B0604020202020204" pitchFamily="34" charset="0"/>
            </a:rPr>
            <a:t>. On each Use Category worksheet are columns listing the criteria from each regulatory jurisdiction (USEPA, AUS-NZ, etc.). There is also a column, in light </a:t>
          </a:r>
          <a:r>
            <a:rPr lang="en-US" sz="1000" kern="100">
              <a:effectLst/>
              <a:highlight>
                <a:srgbClr val="00FF00"/>
              </a:highlight>
              <a:latin typeface="Arial" panose="020B0604020202020204" pitchFamily="34" charset="0"/>
              <a:ea typeface="Aptos"/>
              <a:cs typeface="Arial" panose="020B0604020202020204" pitchFamily="34" charset="0"/>
            </a:rPr>
            <a:t>green</a:t>
          </a:r>
          <a:r>
            <a:rPr lang="en-US" sz="1000" kern="100">
              <a:effectLst/>
              <a:latin typeface="Arial" panose="020B0604020202020204" pitchFamily="34" charset="0"/>
              <a:ea typeface="Aptos"/>
              <a:cs typeface="Arial" panose="020B0604020202020204" pitchFamily="34" charset="0"/>
            </a:rPr>
            <a:t>, listing the IRMA criteria selected for each contaminant/constituent listed. In the Notes column additional explanations are provided for the choice of the IRMA criteria, if the selection of the IRMA criteria was not obvious.</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On the “IRMA Criteria” worksheet, with a </a:t>
          </a:r>
          <a:r>
            <a:rPr lang="en-US" sz="1000" kern="100">
              <a:effectLst/>
              <a:highlight>
                <a:srgbClr val="00FF00"/>
              </a:highlight>
              <a:latin typeface="Arial" panose="020B0604020202020204" pitchFamily="34" charset="0"/>
              <a:ea typeface="Aptos"/>
              <a:cs typeface="Arial" panose="020B0604020202020204" pitchFamily="34" charset="0"/>
            </a:rPr>
            <a:t>GREEN</a:t>
          </a:r>
          <a:r>
            <a:rPr lang="en-US" sz="1000" kern="100">
              <a:effectLst/>
              <a:latin typeface="Arial" panose="020B0604020202020204" pitchFamily="34" charset="0"/>
              <a:ea typeface="Aptos"/>
              <a:cs typeface="Arial" panose="020B0604020202020204" pitchFamily="34" charset="0"/>
            </a:rPr>
            <a:t> tab, the IRMA-selected criteria from each Use Category are in the columns with a </a:t>
          </a:r>
          <a:r>
            <a:rPr lang="en-US" sz="1000" kern="100">
              <a:effectLst/>
              <a:highlight>
                <a:srgbClr val="D3D3D3"/>
              </a:highlight>
              <a:latin typeface="Arial" panose="020B0604020202020204" pitchFamily="34" charset="0"/>
              <a:ea typeface="Aptos"/>
              <a:cs typeface="Arial" panose="020B0604020202020204" pitchFamily="34" charset="0"/>
            </a:rPr>
            <a:t>gray</a:t>
          </a:r>
          <a:r>
            <a:rPr lang="en-US" sz="1000" kern="100">
              <a:effectLst/>
              <a:latin typeface="Arial" panose="020B0604020202020204" pitchFamily="34" charset="0"/>
              <a:ea typeface="Aptos"/>
              <a:cs typeface="Arial" panose="020B0604020202020204" pitchFamily="34" charset="0"/>
            </a:rPr>
            <a:t> background. These are the IRMA-selected criteria from each Use Category. </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In addition, there are three columns (with a light green background) titled “Protective of All IRMA Uses”.  These columns display the most protective of the IRMA-selected values.  These water quality criteria would be protective for all Use Categories for Fresh Waters (surface water and groundwater) and Marine Waters. Using these criteria eliminates the need to determine which Use Category(ies) has/have been assigned to a stream, lake, or marine water. </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In the Protective of All IRMA Uses columns, the IRMA Fresh Water criteria include all freshwater uses except Freshwater Aquaculture, which is not a common use around mines. If Freshwater Aquaculture is a use downgradient of a mine discharge, then Aquaculture criteria apply. </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The IRMA Ground Water criteria column includes Uses for Drinking Water &amp; Human Health, and Agriculture/Irrigation.</a:t>
          </a:r>
        </a:p>
        <a:p>
          <a:pPr marL="0" marR="0">
            <a:lnSpc>
              <a:spcPct val="115000"/>
            </a:lnSpc>
            <a:spcBef>
              <a:spcPts val="0"/>
            </a:spcBef>
            <a:spcAft>
              <a:spcPts val="800"/>
            </a:spcAft>
          </a:pPr>
          <a:r>
            <a:rPr lang="en-US" sz="1000" b="1" u="sng" kern="100">
              <a:effectLst/>
              <a:latin typeface="Arial" panose="020B0604020202020204" pitchFamily="34" charset="0"/>
              <a:ea typeface="Aptos"/>
              <a:cs typeface="Arial" panose="020B0604020202020204" pitchFamily="34" charset="0"/>
            </a:rPr>
            <a:t>Criteria Selection</a:t>
          </a:r>
          <a:endParaRPr lang="en-US" sz="1000" b="1"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The USEPA, Canada, and Australia-New Zealand have developed their own water quality criteria through testing and laboratory experimentation. Some European Union countries also develop their own criteria, although this information is difficult to locate and document for the EU as a whole, except for EU drinking water guidelines.  </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The water quality criteria from all other countries cited in these tables appear to be developed from researching the criteria developed by the US/Canada/Australia-New Zealand. </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As a result, we have chosen to give more weight to criteria developed by the USEPA, and/or Canada, and/or Australia-New Zealand.  Recent criteria from other countries were given strong consideration in recognition of the particular sensitivities these countries may have to uses or issues not experienced by the US/Canada/AUS-NZ. The Notes column on each individual Use worksheet will provide more explanation of the choices for selected individual criteria.</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If a given body of water has more than one Use Category, which is typical, the lowest water criterion value among each of the applicable uses would determine the IRMA water quality criterion for that category.</a:t>
          </a:r>
        </a:p>
        <a:p>
          <a:pPr marL="0" marR="0">
            <a:spcBef>
              <a:spcPts val="0"/>
            </a:spcBef>
            <a:spcAft>
              <a:spcPts val="600"/>
            </a:spcAft>
          </a:pPr>
          <a:endParaRPr lang="en-US" sz="1000" b="1" u="sng">
            <a:effectLst/>
            <a:latin typeface="Arial" panose="020B0604020202020204" pitchFamily="34" charset="0"/>
            <a:ea typeface="Calibri" panose="020F0502020204030204" pitchFamily="34" charset="0"/>
          </a:endParaRPr>
        </a:p>
        <a:p>
          <a:pPr marL="0" marR="0">
            <a:spcBef>
              <a:spcPts val="0"/>
            </a:spcBef>
            <a:spcAft>
              <a:spcPts val="600"/>
            </a:spcAft>
          </a:pPr>
          <a:r>
            <a:rPr lang="en-US" sz="1000" b="1" u="sng">
              <a:effectLst/>
              <a:latin typeface="Arial" panose="020B0604020202020204" pitchFamily="34" charset="0"/>
              <a:ea typeface="Calibri" panose="020F0502020204030204" pitchFamily="34" charset="0"/>
            </a:rPr>
            <a:t>Nitrate</a:t>
          </a:r>
          <a:r>
            <a:rPr lang="en-US" sz="1000" b="1" u="sng" baseline="0">
              <a:effectLst/>
              <a:latin typeface="Arial" panose="020B0604020202020204" pitchFamily="34" charset="0"/>
              <a:ea typeface="Calibri" panose="020F0502020204030204" pitchFamily="34" charset="0"/>
            </a:rPr>
            <a:t> and</a:t>
          </a:r>
          <a:r>
            <a:rPr lang="en-US" sz="1000" b="1" u="sng">
              <a:effectLst/>
              <a:latin typeface="Arial" panose="020B0604020202020204" pitchFamily="34" charset="0"/>
              <a:ea typeface="Calibri" panose="020F0502020204030204" pitchFamily="34" charset="0"/>
            </a:rPr>
            <a:t> Nitrite as "-Nitrogen"</a:t>
          </a:r>
          <a:endParaRPr lang="en-US" sz="1200" b="1">
            <a:effectLst/>
            <a:latin typeface="Times New Roman" panose="02020603050405020304" pitchFamily="18" charset="0"/>
            <a:ea typeface="Calibri" panose="020F0502020204030204" pitchFamily="34" charset="0"/>
          </a:endParaRPr>
        </a:p>
        <a:p>
          <a:pPr marL="0" marR="0">
            <a:spcBef>
              <a:spcPts val="0"/>
            </a:spcBef>
            <a:spcAft>
              <a:spcPts val="600"/>
            </a:spcAft>
          </a:pPr>
          <a:r>
            <a:rPr lang="en-US" sz="1000">
              <a:effectLst/>
              <a:latin typeface="Arial" panose="020B0604020202020204" pitchFamily="34" charset="0"/>
              <a:ea typeface="Calibri" panose="020F0502020204030204" pitchFamily="34" charset="0"/>
            </a:rPr>
            <a:t>Nitrate (NO</a:t>
          </a:r>
          <a:r>
            <a:rPr lang="en-US" sz="1000" baseline="-25000">
              <a:effectLst/>
              <a:latin typeface="Arial" panose="020B0604020202020204" pitchFamily="34" charset="0"/>
              <a:ea typeface="Calibri" panose="020F0502020204030204" pitchFamily="34" charset="0"/>
            </a:rPr>
            <a:t>3</a:t>
          </a:r>
          <a:r>
            <a:rPr lang="en-US" sz="1000">
              <a:effectLst/>
              <a:latin typeface="Arial" panose="020B0604020202020204" pitchFamily="34" charset="0"/>
              <a:ea typeface="Calibri" panose="020F0502020204030204" pitchFamily="34" charset="0"/>
            </a:rPr>
            <a:t>) and Nitrite (NO</a:t>
          </a:r>
          <a:r>
            <a:rPr lang="en-US" sz="1000" baseline="-25000">
              <a:effectLst/>
              <a:latin typeface="Arial" panose="020B0604020202020204" pitchFamily="34" charset="0"/>
              <a:ea typeface="Calibri" panose="020F0502020204030204" pitchFamily="34" charset="0"/>
            </a:rPr>
            <a:t>2</a:t>
          </a:r>
          <a:r>
            <a:rPr lang="en-US" sz="1000">
              <a:effectLst/>
              <a:latin typeface="Arial" panose="020B0604020202020204" pitchFamily="34" charset="0"/>
              <a:ea typeface="Calibri" panose="020F0502020204030204" pitchFamily="34" charset="0"/>
            </a:rPr>
            <a:t>) criteria are measured in different ways by different countries. For the IRMA criteria IRMA has standardized each to be measured as mg/L as Nitrogen (N).  The following conversion factors were used to change from mg/L as the nitrogen compounds (</a:t>
          </a:r>
          <a:r>
            <a:rPr lang="en-US" sz="1100">
              <a:solidFill>
                <a:schemeClr val="dk1"/>
              </a:solidFill>
              <a:effectLst/>
              <a:latin typeface="+mn-lt"/>
              <a:ea typeface="+mn-ea"/>
              <a:cs typeface="+mn-cs"/>
            </a:rPr>
            <a:t>NO</a:t>
          </a:r>
          <a:r>
            <a:rPr lang="en-US" sz="1100" baseline="-25000">
              <a:solidFill>
                <a:schemeClr val="dk1"/>
              </a:solidFill>
              <a:effectLst/>
              <a:latin typeface="+mn-lt"/>
              <a:ea typeface="+mn-ea"/>
              <a:cs typeface="+mn-cs"/>
            </a:rPr>
            <a:t>3</a:t>
          </a:r>
          <a:r>
            <a:rPr lang="en-US" sz="1000">
              <a:effectLst/>
              <a:latin typeface="Arial" panose="020B0604020202020204" pitchFamily="34" charset="0"/>
              <a:ea typeface="Calibri" panose="020F0502020204030204" pitchFamily="34" charset="0"/>
            </a:rPr>
            <a:t> and </a:t>
          </a:r>
          <a:r>
            <a:rPr lang="en-US" sz="1100">
              <a:solidFill>
                <a:schemeClr val="dk1"/>
              </a:solidFill>
              <a:effectLst/>
              <a:latin typeface="+mn-lt"/>
              <a:ea typeface="+mn-ea"/>
              <a:cs typeface="+mn-cs"/>
            </a:rPr>
            <a:t>NO</a:t>
          </a:r>
          <a:r>
            <a:rPr lang="en-US" sz="1100" baseline="-25000">
              <a:solidFill>
                <a:schemeClr val="dk1"/>
              </a:solidFill>
              <a:effectLst/>
              <a:latin typeface="+mn-lt"/>
              <a:ea typeface="+mn-ea"/>
              <a:cs typeface="+mn-cs"/>
            </a:rPr>
            <a:t>2</a:t>
          </a:r>
          <a:r>
            <a:rPr lang="en-US" sz="1000">
              <a:effectLst/>
              <a:latin typeface="Arial" panose="020B0604020202020204" pitchFamily="34" charset="0"/>
              <a:ea typeface="Calibri" panose="020F0502020204030204" pitchFamily="34" charset="0"/>
            </a:rPr>
            <a:t>) to mg/L as N (Australia-New Zealand, European Union, World Health Organization, Peru, South Africa):</a:t>
          </a:r>
          <a:endParaRPr lang="en-US" sz="1200">
            <a:effectLst/>
            <a:latin typeface="Times New Roman" panose="02020603050405020304" pitchFamily="18" charset="0"/>
            <a:ea typeface="Calibri" panose="020F0502020204030204" pitchFamily="34" charset="0"/>
          </a:endParaRP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To convert mg/L Nitrate (</a:t>
          </a:r>
          <a:r>
            <a:rPr lang="en-US" sz="1100">
              <a:solidFill>
                <a:schemeClr val="dk1"/>
              </a:solidFill>
              <a:effectLst/>
              <a:latin typeface="+mn-lt"/>
              <a:ea typeface="+mn-ea"/>
              <a:cs typeface="+mn-cs"/>
            </a:rPr>
            <a:t>NO</a:t>
          </a:r>
          <a:r>
            <a:rPr lang="en-US" sz="1100" baseline="-25000">
              <a:solidFill>
                <a:schemeClr val="dk1"/>
              </a:solidFill>
              <a:effectLst/>
              <a:latin typeface="+mn-lt"/>
              <a:ea typeface="+mn-ea"/>
              <a:cs typeface="+mn-cs"/>
            </a:rPr>
            <a:t>3</a:t>
          </a: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 to mg/L-N: multiply by 0.226</a:t>
          </a: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To convert mg/L Nitrite (</a:t>
          </a:r>
          <a:r>
            <a:rPr lang="en-US" sz="1100">
              <a:solidFill>
                <a:schemeClr val="dk1"/>
              </a:solidFill>
              <a:effectLst/>
              <a:latin typeface="+mn-lt"/>
              <a:ea typeface="+mn-ea"/>
              <a:cs typeface="+mn-cs"/>
            </a:rPr>
            <a:t>NO</a:t>
          </a:r>
          <a:r>
            <a:rPr lang="en-US" sz="1100" baseline="-25000">
              <a:solidFill>
                <a:schemeClr val="dk1"/>
              </a:solidFill>
              <a:effectLst/>
              <a:latin typeface="+mn-lt"/>
              <a:ea typeface="+mn-ea"/>
              <a:cs typeface="+mn-cs"/>
            </a:rPr>
            <a:t>2</a:t>
          </a: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 to mg/L-N: multiply by 0.305 </a:t>
          </a:r>
        </a:p>
        <a:p>
          <a:pPr marL="0" marR="0">
            <a:spcBef>
              <a:spcPts val="0"/>
            </a:spcBef>
            <a:spcAft>
              <a:spcPts val="600"/>
            </a:spcAft>
          </a:pPr>
          <a:endParaRPr lang="en-US" sz="1000" u="sng">
            <a:effectLst/>
            <a:latin typeface="Arial" panose="020B0604020202020204" pitchFamily="34" charset="0"/>
            <a:ea typeface="Calibri" panose="020F0502020204030204" pitchFamily="34" charset="0"/>
          </a:endParaRPr>
        </a:p>
        <a:p>
          <a:pPr marL="0" marR="0">
            <a:spcBef>
              <a:spcPts val="0"/>
            </a:spcBef>
            <a:spcAft>
              <a:spcPts val="600"/>
            </a:spcAft>
          </a:pPr>
          <a:r>
            <a:rPr lang="en-US" sz="1000" b="1" u="sng">
              <a:effectLst/>
              <a:latin typeface="Arial" panose="020B0604020202020204" pitchFamily="34" charset="0"/>
              <a:ea typeface="Calibri" panose="020F0502020204030204" pitchFamily="34" charset="0"/>
            </a:rPr>
            <a:t>Ammonia</a:t>
          </a:r>
          <a:endParaRPr lang="en-US" sz="1200" b="1">
            <a:effectLst/>
            <a:latin typeface="Times New Roman" panose="02020603050405020304" pitchFamily="18" charset="0"/>
            <a:ea typeface="Calibri" panose="020F0502020204030204" pitchFamily="34" charset="0"/>
          </a:endParaRPr>
        </a:p>
        <a:p>
          <a:pPr marL="0" marR="0">
            <a:spcBef>
              <a:spcPts val="0"/>
            </a:spcBef>
            <a:spcAft>
              <a:spcPts val="600"/>
            </a:spcAft>
          </a:pPr>
          <a:r>
            <a:rPr lang="en-US" sz="1000">
              <a:effectLst/>
              <a:latin typeface="Arial" panose="020B0604020202020204" pitchFamily="34" charset="0"/>
              <a:ea typeface="Calibri" panose="020F0502020204030204" pitchFamily="34" charset="0"/>
            </a:rPr>
            <a:t>Ammonia may be present in the free, un-ionized form (NH</a:t>
          </a:r>
          <a:r>
            <a:rPr lang="en-US" sz="1000" baseline="-25000">
              <a:effectLst/>
              <a:latin typeface="Arial" panose="020B0604020202020204" pitchFamily="34" charset="0"/>
              <a:ea typeface="Calibri" panose="020F0502020204030204" pitchFamily="34" charset="0"/>
            </a:rPr>
            <a:t>3</a:t>
          </a:r>
          <a:r>
            <a:rPr lang="en-US" sz="1000">
              <a:effectLst/>
              <a:latin typeface="Arial" panose="020B0604020202020204" pitchFamily="34" charset="0"/>
              <a:ea typeface="Calibri" panose="020F0502020204030204" pitchFamily="34" charset="0"/>
            </a:rPr>
            <a:t>) or in the ionized form as the ammonium ion (NH</a:t>
          </a:r>
          <a:r>
            <a:rPr lang="en-US" sz="1000" baseline="-25000">
              <a:effectLst/>
              <a:latin typeface="Arial" panose="020B0604020202020204" pitchFamily="34" charset="0"/>
              <a:ea typeface="Calibri" panose="020F0502020204030204" pitchFamily="34" charset="0"/>
            </a:rPr>
            <a:t>4</a:t>
          </a:r>
          <a:r>
            <a:rPr lang="en-US" sz="1000" baseline="30000">
              <a:effectLst/>
              <a:latin typeface="Arial" panose="020B0604020202020204" pitchFamily="34" charset="0"/>
              <a:ea typeface="Calibri" panose="020F0502020204030204" pitchFamily="34" charset="0"/>
            </a:rPr>
            <a:t>+</a:t>
          </a:r>
          <a:r>
            <a:rPr lang="en-US" sz="1000">
              <a:effectLst/>
              <a:latin typeface="Arial" panose="020B0604020202020204" pitchFamily="34" charset="0"/>
              <a:ea typeface="Calibri" panose="020F0502020204030204" pitchFamily="34" charset="0"/>
            </a:rPr>
            <a:t>).  Both are reduced forms of inorganic nitrogen. The toxicity of ammonia is directly related to the concentration of the un-ionized form (NH</a:t>
          </a:r>
          <a:r>
            <a:rPr lang="en-US" sz="1000" baseline="-25000">
              <a:effectLst/>
              <a:latin typeface="Arial" panose="020B0604020202020204" pitchFamily="34" charset="0"/>
              <a:ea typeface="Calibri" panose="020F0502020204030204" pitchFamily="34" charset="0"/>
            </a:rPr>
            <a:t>3</a:t>
          </a:r>
          <a:r>
            <a:rPr lang="en-US" sz="1000">
              <a:effectLst/>
              <a:latin typeface="Arial" panose="020B0604020202020204" pitchFamily="34" charset="0"/>
              <a:ea typeface="Calibri" panose="020F0502020204030204" pitchFamily="34" charset="0"/>
            </a:rPr>
            <a:t>). The ammonium ion (NH</a:t>
          </a:r>
          <a:r>
            <a:rPr lang="en-US" sz="1000" baseline="-25000">
              <a:effectLst/>
              <a:latin typeface="Arial" panose="020B0604020202020204" pitchFamily="34" charset="0"/>
              <a:ea typeface="Calibri" panose="020F0502020204030204" pitchFamily="34" charset="0"/>
            </a:rPr>
            <a:t>4</a:t>
          </a:r>
          <a:r>
            <a:rPr lang="en-US" sz="1000" baseline="30000">
              <a:effectLst/>
              <a:latin typeface="Arial" panose="020B0604020202020204" pitchFamily="34" charset="0"/>
              <a:ea typeface="Calibri" panose="020F0502020204030204" pitchFamily="34" charset="0"/>
            </a:rPr>
            <a:t>+</a:t>
          </a:r>
          <a:r>
            <a:rPr lang="en-US" sz="1000">
              <a:effectLst/>
              <a:latin typeface="Arial" panose="020B0604020202020204" pitchFamily="34" charset="0"/>
              <a:ea typeface="Calibri" panose="020F0502020204030204" pitchFamily="34" charset="0"/>
            </a:rPr>
            <a:t>) has little or no toxicity to aquatic biota.  It is thought that un-ionized ammonia is more toxic to aquatic organisms because it is a neutral molecule and is able to diffuse across biological membranes more readily than other forms. </a:t>
          </a:r>
          <a:endParaRPr lang="en-US" sz="1200">
            <a:effectLst/>
            <a:latin typeface="Times New Roman" panose="02020603050405020304" pitchFamily="18" charset="0"/>
            <a:ea typeface="Calibri" panose="020F0502020204030204" pitchFamily="34" charset="0"/>
          </a:endParaRPr>
        </a:p>
        <a:p>
          <a:pPr marL="0" marR="0">
            <a:spcBef>
              <a:spcPts val="0"/>
            </a:spcBef>
            <a:spcAft>
              <a:spcPts val="600"/>
            </a:spcAft>
          </a:pPr>
          <a:r>
            <a:rPr lang="en-US" sz="1000">
              <a:effectLst/>
              <a:latin typeface="Arial" panose="020B0604020202020204" pitchFamily="34" charset="0"/>
              <a:ea typeface="Calibri" panose="020F0502020204030204" pitchFamily="34" charset="0"/>
            </a:rPr>
            <a:t>IRMA has chosen to express the toxicity of ammonia as that measured by Unionized Ammonia (NH</a:t>
          </a:r>
          <a:r>
            <a:rPr lang="en-US" sz="1000" baseline="-25000">
              <a:effectLst/>
              <a:latin typeface="Arial" panose="020B0604020202020204" pitchFamily="34" charset="0"/>
              <a:ea typeface="Calibri" panose="020F0502020204030204" pitchFamily="34" charset="0"/>
            </a:rPr>
            <a:t>3</a:t>
          </a:r>
          <a:r>
            <a:rPr lang="en-US" sz="1000">
              <a:effectLst/>
              <a:latin typeface="Arial" panose="020B0604020202020204" pitchFamily="34" charset="0"/>
              <a:ea typeface="Calibri" panose="020F0502020204030204" pitchFamily="34" charset="0"/>
            </a:rPr>
            <a:t>), the toxic form of ammonia. Making comparison of ammonia standards between different countries is more practicable with Unionized Ammonia because the toxicity of NH</a:t>
          </a:r>
          <a:r>
            <a:rPr lang="en-US" sz="1000" baseline="-25000">
              <a:effectLst/>
              <a:latin typeface="Arial" panose="020B0604020202020204" pitchFamily="34" charset="0"/>
              <a:ea typeface="Calibri" panose="020F0502020204030204" pitchFamily="34" charset="0"/>
            </a:rPr>
            <a:t>3</a:t>
          </a:r>
          <a:r>
            <a:rPr lang="en-US" sz="1000">
              <a:effectLst/>
              <a:latin typeface="Arial" panose="020B0604020202020204" pitchFamily="34" charset="0"/>
              <a:ea typeface="Calibri" panose="020F0502020204030204" pitchFamily="34" charset="0"/>
            </a:rPr>
            <a:t> is relatively consistent across a range of variables, including pH and temperature.</a:t>
          </a:r>
          <a:endParaRPr lang="en-US" sz="1200">
            <a:effectLst/>
            <a:latin typeface="Times New Roman" panose="02020603050405020304" pitchFamily="18" charset="0"/>
            <a:ea typeface="Calibri" panose="020F0502020204030204" pitchFamily="34" charset="0"/>
          </a:endParaRPr>
        </a:p>
        <a:p>
          <a:pPr marL="0" marR="0">
            <a:spcBef>
              <a:spcPts val="0"/>
            </a:spcBef>
            <a:spcAft>
              <a:spcPts val="600"/>
            </a:spcAft>
          </a:pPr>
          <a:r>
            <a:rPr lang="en-US" sz="1000">
              <a:effectLst/>
              <a:latin typeface="Arial" panose="020B0604020202020204" pitchFamily="34" charset="0"/>
              <a:ea typeface="Calibri" panose="020F0502020204030204" pitchFamily="34" charset="0"/>
            </a:rPr>
            <a:t>However, ammonia is typically measured as Total Ammonia as Nitrogen, that is, the sum of the NH</a:t>
          </a:r>
          <a:r>
            <a:rPr lang="en-US" sz="1000" baseline="-25000">
              <a:effectLst/>
              <a:latin typeface="Arial" panose="020B0604020202020204" pitchFamily="34" charset="0"/>
              <a:ea typeface="Calibri" panose="020F0502020204030204" pitchFamily="34" charset="0"/>
            </a:rPr>
            <a:t>3</a:t>
          </a:r>
          <a:r>
            <a:rPr lang="en-US" sz="1000">
              <a:effectLst/>
              <a:latin typeface="Arial" panose="020B0604020202020204" pitchFamily="34" charset="0"/>
              <a:ea typeface="Calibri" panose="020F0502020204030204" pitchFamily="34" charset="0"/>
            </a:rPr>
            <a:t> and NH</a:t>
          </a:r>
          <a:r>
            <a:rPr lang="en-US" sz="1000" baseline="-25000">
              <a:effectLst/>
              <a:latin typeface="Arial" panose="020B0604020202020204" pitchFamily="34" charset="0"/>
              <a:ea typeface="Calibri" panose="020F0502020204030204" pitchFamily="34" charset="0"/>
            </a:rPr>
            <a:t>4</a:t>
          </a:r>
          <a:r>
            <a:rPr lang="en-US" sz="1000" baseline="30000">
              <a:effectLst/>
              <a:latin typeface="Arial" panose="020B0604020202020204" pitchFamily="34" charset="0"/>
              <a:ea typeface="Calibri" panose="020F0502020204030204" pitchFamily="34" charset="0"/>
            </a:rPr>
            <a:t>+</a:t>
          </a:r>
          <a:r>
            <a:rPr lang="en-US" sz="1000">
              <a:effectLst/>
              <a:latin typeface="Arial" panose="020B0604020202020204" pitchFamily="34" charset="0"/>
              <a:ea typeface="Calibri" panose="020F0502020204030204" pitchFamily="34" charset="0"/>
            </a:rPr>
            <a:t> concentrations, measured as nitrogen. To convert this measurement to Unionized Ammonia, the toxic form, several corrections are required.</a:t>
          </a:r>
          <a:endParaRPr lang="en-US" sz="1200">
            <a:effectLst/>
            <a:latin typeface="Times New Roman" panose="02020603050405020304" pitchFamily="18" charset="0"/>
            <a:ea typeface="Calibri" panose="020F0502020204030204" pitchFamily="34" charset="0"/>
          </a:endParaRPr>
        </a:p>
        <a:p>
          <a:pPr marL="0" marR="0">
            <a:spcBef>
              <a:spcPts val="0"/>
            </a:spcBef>
            <a:spcAft>
              <a:spcPts val="600"/>
            </a:spcAft>
            <a:tabLst>
              <a:tab pos="457200" algn="l"/>
            </a:tabLst>
          </a:pPr>
          <a:r>
            <a:rPr lang="en-US" sz="1000">
              <a:effectLst/>
              <a:latin typeface="Arial" panose="020B0604020202020204" pitchFamily="34" charset="0"/>
              <a:ea typeface="Calibri" panose="020F0502020204030204" pitchFamily="34" charset="0"/>
            </a:rPr>
            <a:t>First, if the ammonia measurement is not expressed “as Nitrogen”, a conversion factor must be applied to express the measurement “as Nitrogen”. To convert mg/L Ammonia to Ammonia as Nitrogen, the value should be multiplied by 0.882 to convert to unionized ammonia, usually expressed as mg/L-N.</a:t>
          </a:r>
          <a:endParaRPr lang="en-US" sz="1200">
            <a:effectLst/>
            <a:latin typeface="Times New Roman" panose="02020603050405020304" pitchFamily="18" charset="0"/>
            <a:ea typeface="Calibri" panose="020F0502020204030204" pitchFamily="34" charset="0"/>
          </a:endParaRP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To convert mg/L Ammonia (NH3) to mg/L-N: multiply by 0.822 </a:t>
          </a:r>
        </a:p>
        <a:p>
          <a:pPr marL="0" marR="0">
            <a:spcBef>
              <a:spcPts val="0"/>
            </a:spcBef>
            <a:spcAft>
              <a:spcPts val="600"/>
            </a:spcAft>
          </a:pPr>
          <a:r>
            <a:rPr lang="en-US" sz="1000">
              <a:effectLst/>
              <a:latin typeface="Arial" panose="020B0604020202020204" pitchFamily="34" charset="0"/>
              <a:ea typeface="Calibri" panose="020F0502020204030204" pitchFamily="34" charset="0"/>
            </a:rPr>
            <a:t>Second, the amount of Unionized Nitrogen, the toxic form, in Total Ammonia does change significantly with pH and temperature, and the difference between Total Ammonia and Unionized Ammonia is usually sizeable. The amount of Ionized Ammonia (NH</a:t>
          </a:r>
          <a:r>
            <a:rPr lang="en-US" sz="1000" baseline="-25000">
              <a:effectLst/>
              <a:latin typeface="Arial" panose="020B0604020202020204" pitchFamily="34" charset="0"/>
              <a:ea typeface="Calibri" panose="020F0502020204030204" pitchFamily="34" charset="0"/>
            </a:rPr>
            <a:t>4</a:t>
          </a:r>
          <a:r>
            <a:rPr lang="en-US" sz="1000" baseline="30000">
              <a:effectLst/>
              <a:latin typeface="Arial" panose="020B0604020202020204" pitchFamily="34" charset="0"/>
              <a:ea typeface="Calibri" panose="020F0502020204030204" pitchFamily="34" charset="0"/>
            </a:rPr>
            <a:t>+</a:t>
          </a:r>
          <a:r>
            <a:rPr lang="en-US" sz="1000">
              <a:effectLst/>
              <a:latin typeface="Arial" panose="020B0604020202020204" pitchFamily="34" charset="0"/>
              <a:ea typeface="Calibri" panose="020F0502020204030204" pitchFamily="34" charset="0"/>
            </a:rPr>
            <a:t>) in Total Ammonia is often one to two orders of magnitude higher than the amount of Unionized Ammonia (NH</a:t>
          </a:r>
          <a:r>
            <a:rPr lang="en-US" sz="1000" baseline="-25000">
              <a:effectLst/>
              <a:latin typeface="Arial" panose="020B0604020202020204" pitchFamily="34" charset="0"/>
              <a:ea typeface="Calibri" panose="020F0502020204030204" pitchFamily="34" charset="0"/>
            </a:rPr>
            <a:t>3</a:t>
          </a:r>
          <a:r>
            <a:rPr lang="en-US" sz="1000">
              <a:effectLst/>
              <a:latin typeface="Arial" panose="020B0604020202020204" pitchFamily="34" charset="0"/>
              <a:ea typeface="Calibri" panose="020F0502020204030204" pitchFamily="34" charset="0"/>
            </a:rPr>
            <a:t>), the toxic component, depending on the pH and temperature of the sampled water. The level of Total Ammonia in a water quality measurement may be many times higher that the IRMA ammonia criteria, but the conversion to Unionized Ammonia must be done before a comparison between measured Total Ammonia value and the IRMA criteria can be made.</a:t>
          </a:r>
          <a:endParaRPr lang="en-US" sz="1200">
            <a:effectLst/>
            <a:latin typeface="Times New Roman" panose="02020603050405020304" pitchFamily="18" charset="0"/>
            <a:ea typeface="Calibri" panose="020F0502020204030204" pitchFamily="34" charset="0"/>
          </a:endParaRPr>
        </a:p>
        <a:p>
          <a:pPr marL="0" marR="0">
            <a:lnSpc>
              <a:spcPct val="115000"/>
            </a:lnSpc>
            <a:spcBef>
              <a:spcPts val="0"/>
            </a:spcBef>
            <a:spcAft>
              <a:spcPts val="800"/>
            </a:spcAft>
          </a:pPr>
          <a:r>
            <a:rPr lang="en-US" sz="1000">
              <a:effectLst/>
              <a:latin typeface="Arial" panose="020B0604020202020204" pitchFamily="34" charset="0"/>
              <a:ea typeface="Calibri" panose="020F0502020204030204" pitchFamily="34" charset="0"/>
            </a:rPr>
            <a:t>To convert Total Ammonia to Unionized Ammonia, use the correction from the Table below, based on the pH and temperature recorded when the sample was taken.</a:t>
          </a:r>
        </a:p>
        <a:p>
          <a:pPr marL="0" marR="0">
            <a:lnSpc>
              <a:spcPct val="115000"/>
            </a:lnSpc>
            <a:spcBef>
              <a:spcPts val="0"/>
            </a:spcBef>
            <a:spcAft>
              <a:spcPts val="800"/>
            </a:spcAft>
          </a:pPr>
          <a:endParaRPr lang="en-US" sz="1000" u="sng"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endParaRPr lang="en-US" sz="1000" u="sng"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endParaRPr lang="en-US" sz="1000" u="sng"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endParaRPr lang="en-US" sz="1000" u="sng"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endParaRPr lang="en-US" sz="1000" u="sng"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endParaRPr lang="en-US" sz="1000" u="sng"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endParaRPr lang="en-US" sz="1000" u="sng" kern="100">
            <a:effectLst/>
            <a:latin typeface="Arial" panose="020B0604020202020204" pitchFamily="34" charset="0"/>
            <a:ea typeface="Aptos"/>
            <a:cs typeface="Arial" panose="020B0604020202020204" pitchFamily="34" charset="0"/>
          </a:endParaRPr>
        </a:p>
        <a:p>
          <a:pPr marL="0" marR="0">
            <a:spcBef>
              <a:spcPts val="0"/>
            </a:spcBef>
            <a:spcAft>
              <a:spcPts val="600"/>
            </a:spcAft>
          </a:pPr>
          <a:r>
            <a:rPr lang="en-US" sz="1000">
              <a:effectLst/>
              <a:latin typeface="Arial" panose="020B0604020202020204" pitchFamily="34" charset="0"/>
              <a:ea typeface="Calibri" panose="020F0502020204030204" pitchFamily="34" charset="0"/>
            </a:rPr>
            <a:t>As an example, if the water quality measurement yields a value of 1.9 mg/L as Total Ammonia:</a:t>
          </a:r>
          <a:endParaRPr lang="en-US" sz="1200">
            <a:effectLst/>
            <a:latin typeface="Times New Roman" panose="02020603050405020304" pitchFamily="18" charset="0"/>
            <a:ea typeface="Calibri" panose="020F0502020204030204" pitchFamily="34" charset="0"/>
          </a:endParaRPr>
        </a:p>
        <a:p>
          <a:pPr marL="0" marR="0">
            <a:spcBef>
              <a:spcPts val="0"/>
            </a:spcBef>
            <a:spcAft>
              <a:spcPts val="600"/>
            </a:spcAft>
          </a:pPr>
          <a:r>
            <a:rPr lang="en-US" sz="1000">
              <a:effectLst/>
              <a:latin typeface="Arial" panose="020B0604020202020204" pitchFamily="34" charset="0"/>
              <a:ea typeface="Calibri" panose="020F0502020204030204" pitchFamily="34" charset="0"/>
            </a:rPr>
            <a:t>The correction for “as Nitrogen” is:	</a:t>
          </a:r>
          <a:endParaRPr lang="en-US" sz="1200">
            <a:effectLst/>
            <a:latin typeface="Times New Roman" panose="02020603050405020304" pitchFamily="18" charset="0"/>
            <a:ea typeface="Calibri" panose="020F0502020204030204" pitchFamily="34" charset="0"/>
          </a:endParaRPr>
        </a:p>
        <a:p>
          <a:pPr marL="0" marR="0" algn="ctr">
            <a:spcBef>
              <a:spcPts val="0"/>
            </a:spcBef>
            <a:spcAft>
              <a:spcPts val="600"/>
            </a:spcAft>
          </a:pPr>
          <a:r>
            <a:rPr lang="en-US" sz="1000" b="1" i="1">
              <a:effectLst/>
              <a:latin typeface="Arial" panose="020B0604020202020204" pitchFamily="34" charset="0"/>
              <a:ea typeface="Calibri" panose="020F0502020204030204" pitchFamily="34" charset="0"/>
            </a:rPr>
            <a:t>1.9 mg/L x 0.882 = 1.562 mg/L-N</a:t>
          </a:r>
          <a:endParaRPr lang="en-US" sz="1200">
            <a:effectLst/>
            <a:latin typeface="Times New Roman" panose="02020603050405020304" pitchFamily="18" charset="0"/>
            <a:ea typeface="Calibri" panose="020F0502020204030204" pitchFamily="34" charset="0"/>
          </a:endParaRPr>
        </a:p>
        <a:p>
          <a:pPr marL="0" marR="0">
            <a:spcBef>
              <a:spcPts val="0"/>
            </a:spcBef>
            <a:spcAft>
              <a:spcPts val="600"/>
            </a:spcAft>
          </a:pPr>
          <a:r>
            <a:rPr lang="en-US" sz="1000">
              <a:effectLst/>
              <a:latin typeface="Arial" panose="020B0604020202020204" pitchFamily="34" charset="0"/>
              <a:ea typeface="Calibri" panose="020F0502020204030204" pitchFamily="34" charset="0"/>
            </a:rPr>
            <a:t>To convert Total Ammonia to Unionized Ammonia, for example at a pH of 7 and temperature of 20</a:t>
          </a:r>
          <a:r>
            <a:rPr lang="en-US" sz="1000" baseline="30000">
              <a:effectLst/>
              <a:latin typeface="Arial" panose="020B0604020202020204" pitchFamily="34" charset="0"/>
              <a:ea typeface="Calibri" panose="020F0502020204030204" pitchFamily="34" charset="0"/>
            </a:rPr>
            <a:t>o</a:t>
          </a:r>
          <a:r>
            <a:rPr lang="en-US" sz="1000">
              <a:effectLst/>
              <a:latin typeface="Arial" panose="020B0604020202020204" pitchFamily="34" charset="0"/>
              <a:ea typeface="Calibri" panose="020F0502020204030204" pitchFamily="34" charset="0"/>
            </a:rPr>
            <a:t>C:</a:t>
          </a:r>
          <a:endParaRPr lang="en-US" sz="1200">
            <a:effectLst/>
            <a:latin typeface="Times New Roman" panose="02020603050405020304" pitchFamily="18" charset="0"/>
            <a:ea typeface="Calibri" panose="020F0502020204030204" pitchFamily="34" charset="0"/>
          </a:endParaRPr>
        </a:p>
        <a:p>
          <a:pPr marL="0" marR="0" algn="ctr">
            <a:spcBef>
              <a:spcPts val="0"/>
            </a:spcBef>
            <a:spcAft>
              <a:spcPts val="600"/>
            </a:spcAft>
          </a:pPr>
          <a:r>
            <a:rPr lang="en-US" sz="1000" b="1" i="1">
              <a:effectLst/>
              <a:latin typeface="Arial" panose="020B0604020202020204" pitchFamily="34" charset="0"/>
              <a:ea typeface="Calibri" panose="020F0502020204030204" pitchFamily="34" charset="0"/>
            </a:rPr>
            <a:t>1.562 mg/L-N x 0.00396 = 0.006 mg/L-N</a:t>
          </a:r>
          <a:endParaRPr lang="en-US" sz="1200">
            <a:effectLst/>
            <a:latin typeface="Times New Roman" panose="02020603050405020304" pitchFamily="18" charset="0"/>
            <a:ea typeface="Calibri" panose="020F0502020204030204" pitchFamily="34" charset="0"/>
          </a:endParaRPr>
        </a:p>
        <a:p>
          <a:r>
            <a:rPr lang="en-US" sz="1000">
              <a:effectLst/>
              <a:latin typeface="Arial" panose="020B0604020202020204" pitchFamily="34" charset="0"/>
              <a:ea typeface="Calibri" panose="020F0502020204030204" pitchFamily="34" charset="0"/>
            </a:rPr>
            <a:t>This also happens to be the USEPA (2013) fresh water quality criteria for ammonia, expressed as Total Ammonia (1.9 mg/L) and as Unionized Ammonia (0.006 mg/L-N). As can be seen,</a:t>
          </a:r>
          <a:r>
            <a:rPr lang="en-US" sz="1000" baseline="0">
              <a:effectLst/>
              <a:latin typeface="Arial" panose="020B0604020202020204" pitchFamily="34" charset="0"/>
              <a:ea typeface="Calibri" panose="020F0502020204030204" pitchFamily="34" charset="0"/>
            </a:rPr>
            <a:t> the Total Ammonia value is many time larger than the Unionized value, but in terms of being a fresh water criteria for ammonia, they are the same.</a:t>
          </a:r>
          <a:endParaRPr lang="en-US" sz="1000" u="sng"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endParaRPr lang="en-US" sz="1000" u="sng"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r>
            <a:rPr lang="en-US" sz="1000" b="1" u="sng" kern="100">
              <a:effectLst/>
              <a:latin typeface="Arial" panose="020B0604020202020204" pitchFamily="34" charset="0"/>
              <a:ea typeface="Aptos"/>
              <a:cs typeface="Arial" panose="020B0604020202020204" pitchFamily="34" charset="0"/>
            </a:rPr>
            <a:t>Phosphate as Phosphorus</a:t>
          </a:r>
          <a:endParaRPr lang="en-US" sz="1000" b="1" kern="100">
            <a:effectLst/>
            <a:latin typeface="Arial" panose="020B0604020202020204" pitchFamily="34" charset="0"/>
            <a:ea typeface="Aptos"/>
            <a:cs typeface="Arial" panose="020B0604020202020204" pitchFamily="34" charset="0"/>
          </a:endParaRP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The purpose of effluent standards for phosphorus is to reduce phosphorus loads to natural waters and prevent eutrophication. The USEPA (July 2021) has an ecoregional recommended standard of 0.022 mg/L (https://www.epa.gov/system/files/documents/2021-07/parameter-factsheet_nutrients.pdf). The AUS-NZ (2000) criteria are dated, but in the range of other phosphorus criteria.  Since the USEPA recommendation is also in this range, the criteria from Peru (2015) and</a:t>
          </a:r>
          <a:r>
            <a:rPr lang="en-US" sz="1000" kern="100" baseline="0">
              <a:effectLst/>
              <a:latin typeface="Arial" panose="020B0604020202020204" pitchFamily="34" charset="0"/>
              <a:ea typeface="Aptos"/>
              <a:cs typeface="Arial" panose="020B0604020202020204" pitchFamily="34" charset="0"/>
            </a:rPr>
            <a:t> the Philippines (2021) </a:t>
          </a:r>
          <a:r>
            <a:rPr lang="en-US" sz="1000" kern="100">
              <a:effectLst/>
              <a:latin typeface="Arial" panose="020B0604020202020204" pitchFamily="34" charset="0"/>
              <a:ea typeface="Aptos"/>
              <a:cs typeface="Arial" panose="020B0604020202020204" pitchFamily="34" charset="0"/>
            </a:rPr>
            <a:t>have been utilized for IRMA.</a:t>
          </a:r>
        </a:p>
        <a:p>
          <a:pPr marL="0" marR="0">
            <a:lnSpc>
              <a:spcPct val="115000"/>
            </a:lnSpc>
            <a:spcBef>
              <a:spcPts val="0"/>
            </a:spcBef>
            <a:spcAft>
              <a:spcPts val="800"/>
            </a:spcAft>
          </a:pPr>
          <a:r>
            <a:rPr lang="en-US" sz="1000" kern="100">
              <a:effectLst/>
              <a:latin typeface="Arial" panose="020B0604020202020204" pitchFamily="34" charset="0"/>
              <a:ea typeface="Aptos"/>
              <a:cs typeface="Arial" panose="020B0604020202020204" pitchFamily="34" charset="0"/>
            </a:rPr>
            <a:t>For the IRMA criteria we have converted criteria measured as PO</a:t>
          </a:r>
          <a:r>
            <a:rPr lang="en-US" sz="1000" kern="100" baseline="-25000">
              <a:effectLst/>
              <a:latin typeface="Arial" panose="020B0604020202020204" pitchFamily="34" charset="0"/>
              <a:ea typeface="Aptos"/>
              <a:cs typeface="Arial" panose="020B0604020202020204" pitchFamily="34" charset="0"/>
            </a:rPr>
            <a:t>4</a:t>
          </a:r>
          <a:r>
            <a:rPr lang="en-US" sz="1000" kern="100">
              <a:effectLst/>
              <a:latin typeface="Arial" panose="020B0604020202020204" pitchFamily="34" charset="0"/>
              <a:ea typeface="Aptos"/>
              <a:cs typeface="Arial" panose="020B0604020202020204" pitchFamily="34" charset="0"/>
            </a:rPr>
            <a:t> from other countries to phosphorus (measured as P).  We used the following conversion factor to convert from mg/L as phosphate to mg/L as P (Philippines, Australia &amp; New Zealand). Note that in some cases the phosphate criteria as expressed as μg/L, so those were first converted to mg/L.</a:t>
          </a:r>
        </a:p>
        <a:p>
          <a:pPr marL="342900" marR="0" lvl="0" indent="-182880" fontAlgn="base">
            <a:lnSpc>
              <a:spcPct val="100000"/>
            </a:lnSpc>
            <a:spcBef>
              <a:spcPts val="0"/>
            </a:spcBef>
            <a:spcAft>
              <a:spcPts val="600"/>
            </a:spcAft>
            <a:buSzPts val="1000"/>
            <a:buFont typeface="Symbol" panose="05050102010706020507" pitchFamily="18" charset="2"/>
            <a:buChar char=""/>
            <a:tabLst>
              <a:tab pos="457200" algn="l"/>
            </a:tabLst>
          </a:pP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Converting mg/L Phosphate (PO</a:t>
          </a:r>
          <a:r>
            <a:rPr lang="en-US" sz="1000" u="none" strike="noStrike" baseline="-25000">
              <a:solidFill>
                <a:schemeClr val="dk1"/>
              </a:solidFill>
              <a:effectLst/>
              <a:latin typeface="Arial" panose="020B0604020202020204" pitchFamily="34" charset="0"/>
              <a:ea typeface="Calibri" panose="020F0502020204030204" pitchFamily="34" charset="0"/>
              <a:cs typeface="Arial" panose="020B0604020202020204" pitchFamily="34" charset="0"/>
            </a:rPr>
            <a:t>4</a:t>
          </a:r>
          <a:r>
            <a:rPr lang="en-US" sz="1000" u="none" strike="noStrike">
              <a:solidFill>
                <a:schemeClr val="dk1"/>
              </a:solidFill>
              <a:effectLst/>
              <a:latin typeface="Arial" panose="020B0604020202020204" pitchFamily="34" charset="0"/>
              <a:ea typeface="Calibri" panose="020F0502020204030204" pitchFamily="34" charset="0"/>
              <a:cs typeface="Arial" panose="020B0604020202020204" pitchFamily="34" charset="0"/>
            </a:rPr>
            <a:t>) to mg/L-P: multiply by 0.326</a:t>
          </a:r>
        </a:p>
        <a:p>
          <a:pPr marL="0" marR="0">
            <a:spcBef>
              <a:spcPts val="0"/>
            </a:spcBef>
            <a:spcAft>
              <a:spcPts val="800"/>
            </a:spcAft>
          </a:pPr>
          <a:endParaRPr lang="en-US" sz="1000" kern="100">
            <a:solidFill>
              <a:schemeClr val="dk1"/>
            </a:solidFill>
            <a:effectLst/>
            <a:latin typeface="Arial" panose="020B0604020202020204" pitchFamily="34" charset="0"/>
            <a:ea typeface="Aptos"/>
            <a:cs typeface="Arial" panose="020B0604020202020204" pitchFamily="34" charset="0"/>
          </a:endParaRPr>
        </a:p>
      </xdr:txBody>
    </xdr:sp>
    <xdr:clientData/>
  </xdr:twoCellAnchor>
  <xdr:twoCellAnchor editAs="oneCell">
    <xdr:from>
      <xdr:col>2</xdr:col>
      <xdr:colOff>604520</xdr:colOff>
      <xdr:row>81</xdr:row>
      <xdr:rowOff>95692</xdr:rowOff>
    </xdr:from>
    <xdr:to>
      <xdr:col>11</xdr:col>
      <xdr:colOff>263544</xdr:colOff>
      <xdr:row>91</xdr:row>
      <xdr:rowOff>137160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620" y="13468792"/>
          <a:ext cx="5716924" cy="16924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38101</xdr:colOff>
      <xdr:row>2</xdr:row>
      <xdr:rowOff>132360</xdr:rowOff>
    </xdr:from>
    <xdr:to>
      <xdr:col>15</xdr:col>
      <xdr:colOff>487681</xdr:colOff>
      <xdr:row>40</xdr:row>
      <xdr:rowOff>153055</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8101" y="520980"/>
          <a:ext cx="9479280" cy="6741535"/>
        </a:xfrm>
        <a:prstGeom prst="rect">
          <a:avLst/>
        </a:prstGeom>
      </xdr:spPr>
    </xdr:pic>
    <xdr:clientData/>
  </xdr:twoCellAnchor>
</xdr:wsDr>
</file>

<file path=xl/theme/theme1.xml><?xml version="1.0" encoding="utf-8"?>
<a:theme xmlns:a="http://schemas.openxmlformats.org/drawingml/2006/main" name="Office Theme">
  <a:themeElements>
    <a:clrScheme name="IRMA Custom Colors">
      <a:dk1>
        <a:srgbClr val="000000"/>
      </a:dk1>
      <a:lt1>
        <a:srgbClr val="FFFFFF"/>
      </a:lt1>
      <a:dk2>
        <a:srgbClr val="3F3C3C"/>
      </a:dk2>
      <a:lt2>
        <a:srgbClr val="E86641"/>
      </a:lt2>
      <a:accent1>
        <a:srgbClr val="AD84C6"/>
      </a:accent1>
      <a:accent2>
        <a:srgbClr val="8784C7"/>
      </a:accent2>
      <a:accent3>
        <a:srgbClr val="5D739A"/>
      </a:accent3>
      <a:accent4>
        <a:srgbClr val="6997AF"/>
      </a:accent4>
      <a:accent5>
        <a:srgbClr val="84ACB6"/>
      </a:accent5>
      <a:accent6>
        <a:srgbClr val="B83463"/>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ater.epa.gov/scitech/swguidance/waterquality/standards/current/index.cfm"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hyperlink" Target="https://ccme.ca/en/res/zinc-en-canadian-water-quality-guidelines-for-the-protection-of-aquatic-life.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tabSelected="1" topLeftCell="A70" workbookViewId="0"/>
  </sheetViews>
  <sheetFormatPr baseColWidth="10" defaultColWidth="8.83203125" defaultRowHeight="13" x14ac:dyDescent="0.15"/>
  <cols>
    <col min="1" max="1" width="3.33203125" customWidth="1"/>
    <col min="13" max="13" width="4.83203125"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Q67"/>
  <sheetViews>
    <sheetView zoomScale="115" zoomScaleNormal="100" workbookViewId="0">
      <pane xSplit="2" ySplit="3" topLeftCell="C4" activePane="bottomRight" state="frozen"/>
      <selection pane="topRight" activeCell="C1" sqref="C1"/>
      <selection pane="bottomLeft" activeCell="A3" sqref="A3"/>
      <selection pane="bottomRight" activeCell="A4" sqref="A4"/>
    </sheetView>
  </sheetViews>
  <sheetFormatPr baseColWidth="10" defaultColWidth="8.83203125" defaultRowHeight="13" x14ac:dyDescent="0.15"/>
  <cols>
    <col min="1" max="1" width="25" style="3" customWidth="1"/>
    <col min="2" max="2" width="5.5" style="4" bestFit="1" customWidth="1"/>
    <col min="3" max="3" width="8.33203125" style="2" customWidth="1"/>
    <col min="4" max="4" width="2.33203125" style="3" customWidth="1"/>
    <col min="5" max="5" width="11.1640625" style="44" bestFit="1" customWidth="1"/>
    <col min="6" max="7" width="13.1640625" style="44" customWidth="1"/>
    <col min="8" max="8" width="22.83203125" style="4" customWidth="1"/>
    <col min="9" max="9" width="35.5" style="5" bestFit="1" customWidth="1"/>
    <col min="10" max="10" width="4.6640625" style="5" customWidth="1"/>
  </cols>
  <sheetData>
    <row r="1" spans="1:9" ht="16" x14ac:dyDescent="0.15">
      <c r="A1" s="167" t="s">
        <v>201</v>
      </c>
    </row>
    <row r="2" spans="1:9" ht="56" x14ac:dyDescent="0.2">
      <c r="A2" s="209"/>
      <c r="B2" s="195"/>
      <c r="C2" s="210" t="s">
        <v>327</v>
      </c>
      <c r="D2" s="195"/>
      <c r="E2" s="204" t="s">
        <v>326</v>
      </c>
      <c r="F2" s="204" t="s">
        <v>252</v>
      </c>
      <c r="G2" s="204" t="s">
        <v>253</v>
      </c>
      <c r="H2" s="195"/>
      <c r="I2" s="205"/>
    </row>
    <row r="3" spans="1:9" ht="18" x14ac:dyDescent="0.25">
      <c r="A3" s="62"/>
      <c r="B3" s="61" t="s">
        <v>20</v>
      </c>
      <c r="C3" s="61" t="s">
        <v>42</v>
      </c>
      <c r="D3" s="62"/>
      <c r="E3" s="133" t="s">
        <v>366</v>
      </c>
      <c r="F3" s="163" t="s">
        <v>367</v>
      </c>
      <c r="G3" s="163" t="s">
        <v>367</v>
      </c>
      <c r="H3" s="65" t="s">
        <v>45</v>
      </c>
      <c r="I3" s="66" t="s">
        <v>44</v>
      </c>
    </row>
    <row r="4" spans="1:9" ht="16" x14ac:dyDescent="0.25">
      <c r="A4" s="62" t="s">
        <v>212</v>
      </c>
      <c r="B4" s="61"/>
      <c r="C4" s="61"/>
      <c r="D4" s="62"/>
      <c r="E4" s="133"/>
      <c r="F4" s="133"/>
      <c r="G4" s="133"/>
      <c r="H4" s="74"/>
      <c r="I4" s="62"/>
    </row>
    <row r="5" spans="1:9" ht="6.75" customHeight="1" x14ac:dyDescent="0.15">
      <c r="A5" s="99"/>
      <c r="B5" s="100"/>
      <c r="C5" s="89"/>
      <c r="D5" s="99"/>
      <c r="E5" s="96"/>
      <c r="F5" s="131"/>
      <c r="G5" s="131"/>
      <c r="H5" s="88"/>
      <c r="I5" s="91"/>
    </row>
    <row r="6" spans="1:9" ht="16" x14ac:dyDescent="0.15">
      <c r="A6" s="3" t="s">
        <v>28</v>
      </c>
      <c r="B6" s="4" t="s">
        <v>21</v>
      </c>
      <c r="C6" s="194" t="s">
        <v>34</v>
      </c>
      <c r="D6" s="80"/>
      <c r="E6" s="80"/>
      <c r="F6" s="80"/>
      <c r="G6" s="80"/>
    </row>
    <row r="7" spans="1:9" ht="16" x14ac:dyDescent="0.15">
      <c r="A7" s="49" t="s">
        <v>0</v>
      </c>
      <c r="B7" s="59" t="s">
        <v>21</v>
      </c>
      <c r="C7" s="194" t="s">
        <v>34</v>
      </c>
      <c r="D7" s="98"/>
      <c r="E7" s="98">
        <v>640</v>
      </c>
      <c r="F7" s="98"/>
      <c r="G7" s="98"/>
      <c r="H7" s="59" t="s">
        <v>231</v>
      </c>
      <c r="I7" s="67"/>
    </row>
    <row r="8" spans="1:9" ht="16" x14ac:dyDescent="0.15">
      <c r="A8" s="3" t="s">
        <v>1</v>
      </c>
      <c r="B8" s="4" t="s">
        <v>21</v>
      </c>
      <c r="C8" s="194">
        <v>40</v>
      </c>
      <c r="D8" s="80"/>
      <c r="E8" s="80">
        <v>50</v>
      </c>
      <c r="F8" s="80">
        <v>40</v>
      </c>
      <c r="G8" s="80">
        <v>40</v>
      </c>
      <c r="H8" s="4" t="s">
        <v>364</v>
      </c>
    </row>
    <row r="9" spans="1:9" ht="16" x14ac:dyDescent="0.15">
      <c r="A9" s="49" t="s">
        <v>2</v>
      </c>
      <c r="B9" s="59" t="s">
        <v>21</v>
      </c>
      <c r="C9" s="194">
        <v>3000</v>
      </c>
      <c r="D9" s="98"/>
      <c r="E9" s="98"/>
      <c r="F9" s="98">
        <v>3000</v>
      </c>
      <c r="G9" s="98">
        <v>4000</v>
      </c>
      <c r="H9" s="59" t="s">
        <v>364</v>
      </c>
      <c r="I9" s="67"/>
    </row>
    <row r="10" spans="1:9" ht="16" x14ac:dyDescent="0.15">
      <c r="A10" s="3" t="s">
        <v>3</v>
      </c>
      <c r="B10" s="4" t="s">
        <v>21</v>
      </c>
      <c r="C10" s="194" t="s">
        <v>34</v>
      </c>
      <c r="D10" s="80"/>
      <c r="E10" s="80"/>
      <c r="F10" s="80"/>
      <c r="G10" s="80"/>
    </row>
    <row r="11" spans="1:9" ht="16" x14ac:dyDescent="0.15">
      <c r="A11" s="49" t="s">
        <v>232</v>
      </c>
      <c r="B11" s="59" t="s">
        <v>21</v>
      </c>
      <c r="C11" s="194">
        <v>3000</v>
      </c>
      <c r="D11" s="98"/>
      <c r="E11" s="98">
        <v>5000</v>
      </c>
      <c r="F11" s="98">
        <v>3000</v>
      </c>
      <c r="G11" s="98">
        <v>20000</v>
      </c>
      <c r="H11" s="59" t="s">
        <v>242</v>
      </c>
      <c r="I11" s="67"/>
    </row>
    <row r="12" spans="1:9" ht="16" x14ac:dyDescent="0.15">
      <c r="A12" s="3" t="s">
        <v>4</v>
      </c>
      <c r="B12" s="4" t="s">
        <v>21</v>
      </c>
      <c r="C12" s="194">
        <v>5</v>
      </c>
      <c r="D12" s="80"/>
      <c r="E12" s="80"/>
      <c r="F12" s="80">
        <v>5</v>
      </c>
      <c r="G12" s="80">
        <v>10</v>
      </c>
      <c r="H12" s="4" t="s">
        <v>364</v>
      </c>
    </row>
    <row r="13" spans="1:9" ht="16" x14ac:dyDescent="0.15">
      <c r="A13" s="49" t="s">
        <v>171</v>
      </c>
      <c r="B13" s="59" t="s">
        <v>21</v>
      </c>
      <c r="C13" s="194">
        <v>20</v>
      </c>
      <c r="D13" s="98"/>
      <c r="E13" s="98">
        <v>50</v>
      </c>
      <c r="F13" s="98">
        <v>20</v>
      </c>
      <c r="G13" s="98">
        <v>100</v>
      </c>
      <c r="H13" s="59" t="s">
        <v>364</v>
      </c>
      <c r="I13" s="67"/>
    </row>
    <row r="14" spans="1:9" ht="16" x14ac:dyDescent="0.15">
      <c r="A14" s="3" t="s">
        <v>31</v>
      </c>
      <c r="B14" s="4" t="s">
        <v>21</v>
      </c>
      <c r="C14" s="194" t="s">
        <v>34</v>
      </c>
      <c r="D14" s="80"/>
      <c r="E14" s="80"/>
      <c r="F14" s="80"/>
      <c r="G14" s="80"/>
    </row>
    <row r="15" spans="1:9" ht="16" x14ac:dyDescent="0.15">
      <c r="A15" s="49" t="s">
        <v>6</v>
      </c>
      <c r="B15" s="59" t="s">
        <v>21</v>
      </c>
      <c r="C15" s="194">
        <v>50</v>
      </c>
      <c r="D15" s="98"/>
      <c r="E15" s="98">
        <v>50</v>
      </c>
      <c r="F15" s="98">
        <v>400</v>
      </c>
      <c r="G15" s="98">
        <v>400</v>
      </c>
      <c r="H15" s="59" t="s">
        <v>231</v>
      </c>
      <c r="I15" s="67" t="s">
        <v>362</v>
      </c>
    </row>
    <row r="16" spans="1:9" ht="16" x14ac:dyDescent="0.15">
      <c r="A16" s="3" t="s">
        <v>7</v>
      </c>
      <c r="B16" s="4" t="s">
        <v>21</v>
      </c>
      <c r="C16" s="194">
        <v>7500</v>
      </c>
      <c r="D16" s="80"/>
      <c r="E16" s="80"/>
      <c r="F16" s="80">
        <v>7500</v>
      </c>
      <c r="G16" s="80">
        <v>7500</v>
      </c>
      <c r="H16" s="4" t="s">
        <v>364</v>
      </c>
    </row>
    <row r="17" spans="1:10" ht="16" x14ac:dyDescent="0.15">
      <c r="A17" s="49" t="s">
        <v>8</v>
      </c>
      <c r="B17" s="59" t="s">
        <v>21</v>
      </c>
      <c r="C17" s="194">
        <v>30</v>
      </c>
      <c r="D17" s="98"/>
      <c r="E17" s="98">
        <v>30</v>
      </c>
      <c r="F17" s="98">
        <v>100</v>
      </c>
      <c r="G17" s="98">
        <v>100</v>
      </c>
      <c r="H17" s="59" t="s">
        <v>231</v>
      </c>
      <c r="I17" s="67"/>
    </row>
    <row r="18" spans="1:10" ht="16" x14ac:dyDescent="0.15">
      <c r="A18" s="3" t="s">
        <v>10</v>
      </c>
      <c r="B18" s="4" t="s">
        <v>21</v>
      </c>
      <c r="C18" s="194">
        <v>2000</v>
      </c>
      <c r="D18" s="80"/>
      <c r="E18" s="80"/>
      <c r="F18" s="80">
        <v>2000</v>
      </c>
      <c r="G18" s="80">
        <v>4000</v>
      </c>
      <c r="H18" s="4" t="s">
        <v>364</v>
      </c>
    </row>
    <row r="19" spans="1:10" ht="16" x14ac:dyDescent="0.15">
      <c r="A19" s="49" t="s">
        <v>11</v>
      </c>
      <c r="B19" s="59" t="s">
        <v>21</v>
      </c>
      <c r="C19" s="194">
        <v>1.8</v>
      </c>
      <c r="D19" s="98"/>
      <c r="E19" s="98">
        <v>1.8</v>
      </c>
      <c r="F19" s="98">
        <v>4</v>
      </c>
      <c r="G19" s="98">
        <v>4</v>
      </c>
      <c r="H19" s="59" t="s">
        <v>231</v>
      </c>
      <c r="I19" s="67"/>
    </row>
    <row r="20" spans="1:10" ht="16" x14ac:dyDescent="0.15">
      <c r="A20" s="3" t="s">
        <v>30</v>
      </c>
      <c r="B20" s="4" t="s">
        <v>21</v>
      </c>
      <c r="C20" s="194" t="s">
        <v>34</v>
      </c>
      <c r="D20" s="80"/>
      <c r="E20" s="80"/>
      <c r="F20" s="80"/>
      <c r="G20" s="80"/>
    </row>
    <row r="21" spans="1:10" ht="16" x14ac:dyDescent="0.15">
      <c r="A21" s="49" t="s">
        <v>12</v>
      </c>
      <c r="B21" s="59" t="s">
        <v>21</v>
      </c>
      <c r="C21" s="194">
        <v>74</v>
      </c>
      <c r="D21" s="98"/>
      <c r="E21" s="98">
        <v>74</v>
      </c>
      <c r="F21" s="98">
        <v>1000</v>
      </c>
      <c r="G21" s="98">
        <v>300</v>
      </c>
      <c r="H21" s="59" t="s">
        <v>231</v>
      </c>
      <c r="I21" s="67"/>
    </row>
    <row r="22" spans="1:10" ht="16" x14ac:dyDescent="0.15">
      <c r="A22" s="3" t="s">
        <v>26</v>
      </c>
      <c r="B22" s="4" t="s">
        <v>192</v>
      </c>
      <c r="C22" s="194" t="s">
        <v>34</v>
      </c>
      <c r="D22" s="80"/>
      <c r="E22" s="80"/>
      <c r="F22" s="80"/>
      <c r="G22" s="80"/>
    </row>
    <row r="23" spans="1:10" ht="16" x14ac:dyDescent="0.15">
      <c r="A23" s="49" t="s">
        <v>14</v>
      </c>
      <c r="B23" s="59" t="s">
        <v>21</v>
      </c>
      <c r="C23" s="194">
        <v>40</v>
      </c>
      <c r="D23" s="98"/>
      <c r="E23" s="98"/>
      <c r="F23" s="98">
        <v>40</v>
      </c>
      <c r="G23" s="98">
        <v>40</v>
      </c>
      <c r="H23" s="59" t="s">
        <v>364</v>
      </c>
      <c r="I23" s="67"/>
    </row>
    <row r="24" spans="1:10" ht="16" x14ac:dyDescent="0.15">
      <c r="A24" s="3" t="s">
        <v>15</v>
      </c>
      <c r="B24" s="4" t="s">
        <v>21</v>
      </c>
      <c r="C24" s="194" t="s">
        <v>34</v>
      </c>
      <c r="D24" s="80"/>
      <c r="E24" s="80"/>
      <c r="F24" s="80"/>
      <c r="G24" s="80"/>
    </row>
    <row r="25" spans="1:10" ht="16" x14ac:dyDescent="0.15">
      <c r="A25" s="49" t="s">
        <v>18</v>
      </c>
      <c r="B25" s="59" t="s">
        <v>21</v>
      </c>
      <c r="C25" s="194" t="s">
        <v>34</v>
      </c>
      <c r="D25" s="98"/>
      <c r="E25" s="98"/>
      <c r="F25" s="98"/>
      <c r="G25" s="98"/>
      <c r="H25" s="59"/>
      <c r="I25" s="67"/>
    </row>
    <row r="26" spans="1:10" ht="16" x14ac:dyDescent="0.15">
      <c r="A26" s="3" t="s">
        <v>27</v>
      </c>
      <c r="B26" s="4" t="s">
        <v>21</v>
      </c>
      <c r="C26" s="194" t="s">
        <v>34</v>
      </c>
      <c r="D26" s="80"/>
      <c r="E26" s="80"/>
      <c r="F26" s="80"/>
      <c r="G26" s="80"/>
    </row>
    <row r="27" spans="1:10" ht="16" x14ac:dyDescent="0.15">
      <c r="A27" s="49" t="s">
        <v>37</v>
      </c>
      <c r="B27" s="59" t="s">
        <v>21</v>
      </c>
      <c r="C27" s="194" t="s">
        <v>34</v>
      </c>
      <c r="D27" s="98"/>
      <c r="E27" s="98"/>
      <c r="F27" s="98"/>
      <c r="G27" s="98"/>
      <c r="H27" s="59"/>
      <c r="I27" s="67"/>
    </row>
    <row r="28" spans="1:10" ht="16" x14ac:dyDescent="0.15">
      <c r="A28" s="3" t="s">
        <v>19</v>
      </c>
      <c r="B28" s="4" t="s">
        <v>21</v>
      </c>
      <c r="C28" s="194">
        <v>120</v>
      </c>
      <c r="D28" s="80"/>
      <c r="E28" s="80">
        <v>120</v>
      </c>
      <c r="F28" s="80">
        <v>4000</v>
      </c>
      <c r="G28" s="80">
        <v>1500</v>
      </c>
      <c r="H28" s="4" t="s">
        <v>231</v>
      </c>
      <c r="J28" s="3"/>
    </row>
    <row r="29" spans="1:10" ht="13.25" customHeight="1" x14ac:dyDescent="0.15">
      <c r="D29" s="4"/>
      <c r="E29" s="80"/>
      <c r="F29" s="183"/>
      <c r="G29" s="183"/>
    </row>
    <row r="30" spans="1:10" ht="13.25" customHeight="1" x14ac:dyDescent="0.25">
      <c r="A30" s="60" t="s">
        <v>337</v>
      </c>
      <c r="B30" s="61"/>
      <c r="C30" s="61"/>
      <c r="D30" s="62"/>
      <c r="E30" s="133"/>
      <c r="F30" s="191"/>
      <c r="G30" s="191"/>
      <c r="H30" s="74"/>
      <c r="I30" s="62"/>
    </row>
    <row r="31" spans="1:10" ht="6.75" customHeight="1" x14ac:dyDescent="0.15">
      <c r="A31" s="99"/>
      <c r="B31" s="100"/>
      <c r="C31" s="89"/>
      <c r="D31" s="99"/>
      <c r="E31" s="96"/>
      <c r="F31" s="192"/>
      <c r="G31" s="192"/>
      <c r="H31" s="88"/>
      <c r="I31" s="91"/>
    </row>
    <row r="32" spans="1:10" ht="16" x14ac:dyDescent="0.15">
      <c r="A32" s="3" t="s">
        <v>339</v>
      </c>
      <c r="B32" s="4" t="s">
        <v>22</v>
      </c>
      <c r="C32" s="194" t="s">
        <v>34</v>
      </c>
      <c r="D32" s="80"/>
      <c r="E32" s="80"/>
      <c r="F32" s="80"/>
      <c r="G32" s="80"/>
    </row>
    <row r="33" spans="1:17" ht="16" x14ac:dyDescent="0.15">
      <c r="A33" s="49" t="s">
        <v>233</v>
      </c>
      <c r="B33" s="59" t="s">
        <v>22</v>
      </c>
      <c r="C33" s="194">
        <v>0.3</v>
      </c>
      <c r="D33" s="98"/>
      <c r="E33" s="98"/>
      <c r="F33" s="98">
        <v>0.3</v>
      </c>
      <c r="G33" s="98">
        <v>0.3</v>
      </c>
      <c r="H33" s="59" t="s">
        <v>242</v>
      </c>
      <c r="I33" s="67" t="s">
        <v>499</v>
      </c>
    </row>
    <row r="34" spans="1:17" ht="16" x14ac:dyDescent="0.15">
      <c r="A34" s="3" t="s">
        <v>67</v>
      </c>
      <c r="B34" s="4" t="s">
        <v>22</v>
      </c>
      <c r="C34" s="194">
        <v>400</v>
      </c>
      <c r="D34" s="80"/>
      <c r="E34" s="80"/>
      <c r="F34" s="80">
        <v>400</v>
      </c>
      <c r="G34" s="80"/>
      <c r="H34" s="4" t="s">
        <v>364</v>
      </c>
    </row>
    <row r="35" spans="1:17" ht="16" x14ac:dyDescent="0.15">
      <c r="A35" s="49" t="s">
        <v>36</v>
      </c>
      <c r="B35" s="59" t="s">
        <v>21</v>
      </c>
      <c r="C35" s="194">
        <v>200</v>
      </c>
      <c r="D35" s="98"/>
      <c r="E35" s="98"/>
      <c r="F35" s="98">
        <v>200</v>
      </c>
      <c r="G35" s="98">
        <v>200</v>
      </c>
      <c r="H35" s="59" t="s">
        <v>364</v>
      </c>
      <c r="I35" s="67"/>
    </row>
    <row r="36" spans="1:17" ht="16" x14ac:dyDescent="0.15">
      <c r="A36" s="3" t="s">
        <v>50</v>
      </c>
      <c r="B36" s="4" t="s">
        <v>22</v>
      </c>
      <c r="C36" s="194">
        <v>2</v>
      </c>
      <c r="D36" s="80"/>
      <c r="E36" s="80"/>
      <c r="F36" s="80">
        <v>2</v>
      </c>
      <c r="G36" s="80">
        <v>3</v>
      </c>
      <c r="H36" s="4" t="s">
        <v>364</v>
      </c>
    </row>
    <row r="37" spans="1:17" ht="16" x14ac:dyDescent="0.15">
      <c r="A37" s="49" t="s">
        <v>234</v>
      </c>
      <c r="B37" s="59" t="s">
        <v>21</v>
      </c>
      <c r="C37" s="194">
        <v>50</v>
      </c>
      <c r="D37" s="98"/>
      <c r="E37" s="98">
        <v>50</v>
      </c>
      <c r="F37" s="98"/>
      <c r="G37" s="98"/>
      <c r="H37" s="59" t="s">
        <v>231</v>
      </c>
      <c r="I37" s="67"/>
    </row>
    <row r="38" spans="1:17" ht="16" x14ac:dyDescent="0.15">
      <c r="A38" s="3" t="s">
        <v>338</v>
      </c>
      <c r="B38" s="4" t="s">
        <v>22</v>
      </c>
      <c r="C38" s="194" t="s">
        <v>34</v>
      </c>
      <c r="D38" s="80"/>
      <c r="E38" s="80"/>
      <c r="F38" s="80"/>
      <c r="G38" s="80"/>
    </row>
    <row r="39" spans="1:17" ht="16" x14ac:dyDescent="0.15">
      <c r="A39" s="49" t="s">
        <v>340</v>
      </c>
      <c r="B39" s="59" t="s">
        <v>22</v>
      </c>
      <c r="C39" s="194">
        <v>15</v>
      </c>
      <c r="D39" s="98"/>
      <c r="E39" s="98"/>
      <c r="F39" s="98">
        <v>15</v>
      </c>
      <c r="G39" s="98">
        <v>15</v>
      </c>
      <c r="H39" s="59" t="s">
        <v>364</v>
      </c>
      <c r="I39" s="67"/>
    </row>
    <row r="40" spans="1:17" ht="16" x14ac:dyDescent="0.15">
      <c r="A40" s="3" t="s">
        <v>341</v>
      </c>
      <c r="B40" s="4" t="s">
        <v>22</v>
      </c>
      <c r="C40" s="194" t="s">
        <v>34</v>
      </c>
      <c r="D40" s="80"/>
      <c r="E40" s="80"/>
      <c r="F40" s="80"/>
      <c r="G40" s="80"/>
    </row>
    <row r="41" spans="1:17" ht="16" x14ac:dyDescent="0.15">
      <c r="A41" s="49" t="s">
        <v>222</v>
      </c>
      <c r="B41" s="59" t="s">
        <v>23</v>
      </c>
      <c r="C41" s="194" t="s">
        <v>365</v>
      </c>
      <c r="D41" s="98"/>
      <c r="E41" s="98" t="s">
        <v>228</v>
      </c>
      <c r="F41" s="98" t="s">
        <v>39</v>
      </c>
      <c r="G41" s="98" t="s">
        <v>39</v>
      </c>
      <c r="H41" s="59" t="s">
        <v>231</v>
      </c>
      <c r="I41" s="67"/>
    </row>
    <row r="42" spans="1:17" ht="16" x14ac:dyDescent="0.15">
      <c r="A42" s="3" t="s">
        <v>17</v>
      </c>
      <c r="B42" s="4" t="s">
        <v>22</v>
      </c>
      <c r="C42" s="194">
        <v>500</v>
      </c>
      <c r="D42" s="80"/>
      <c r="E42" s="80"/>
      <c r="F42" s="80">
        <v>500</v>
      </c>
      <c r="G42" s="80"/>
      <c r="H42" s="4" t="s">
        <v>242</v>
      </c>
      <c r="I42" s="5" t="s">
        <v>363</v>
      </c>
    </row>
    <row r="43" spans="1:17" ht="16" x14ac:dyDescent="0.15">
      <c r="A43" s="49" t="s">
        <v>40</v>
      </c>
      <c r="B43" s="59" t="s">
        <v>41</v>
      </c>
      <c r="C43" s="194" t="s">
        <v>287</v>
      </c>
      <c r="D43" s="98"/>
      <c r="E43" s="98" t="s">
        <v>287</v>
      </c>
      <c r="F43" s="98"/>
      <c r="G43" s="98"/>
      <c r="H43" s="59" t="s">
        <v>231</v>
      </c>
      <c r="I43" s="67"/>
    </row>
    <row r="44" spans="1:17" ht="16" x14ac:dyDescent="0.15">
      <c r="A44" s="3" t="s">
        <v>29</v>
      </c>
      <c r="B44" s="4" t="s">
        <v>22</v>
      </c>
      <c r="C44" s="194" t="s">
        <v>34</v>
      </c>
      <c r="D44" s="80"/>
      <c r="E44" s="80"/>
      <c r="F44" s="80"/>
      <c r="G44" s="80"/>
    </row>
    <row r="45" spans="1:17" ht="16" x14ac:dyDescent="0.15">
      <c r="A45" s="49" t="s">
        <v>214</v>
      </c>
      <c r="B45" s="59" t="s">
        <v>22</v>
      </c>
      <c r="C45" s="194">
        <v>70</v>
      </c>
      <c r="D45" s="98"/>
      <c r="E45" s="98">
        <v>70</v>
      </c>
      <c r="F45" s="98">
        <v>110</v>
      </c>
      <c r="G45" s="98">
        <v>110</v>
      </c>
      <c r="H45" s="59" t="s">
        <v>231</v>
      </c>
      <c r="I45" s="67"/>
    </row>
    <row r="46" spans="1:17" ht="13.25" customHeight="1" x14ac:dyDescent="0.15">
      <c r="A46" s="1"/>
      <c r="B46" s="1"/>
      <c r="D46" s="5"/>
      <c r="E46" s="82"/>
      <c r="F46" s="82"/>
    </row>
    <row r="47" spans="1:17" ht="13.25" customHeight="1" x14ac:dyDescent="0.15">
      <c r="A47" s="7" t="s">
        <v>32</v>
      </c>
      <c r="D47" s="4"/>
      <c r="E47" s="80"/>
      <c r="F47" s="80"/>
      <c r="G47" s="80"/>
    </row>
    <row r="48" spans="1:17" s="140" customFormat="1" ht="17" x14ac:dyDescent="0.15">
      <c r="A48" s="108" t="s">
        <v>450</v>
      </c>
      <c r="B48" s="108"/>
      <c r="C48" s="108"/>
      <c r="D48" s="108"/>
      <c r="E48" s="108"/>
      <c r="F48" s="108"/>
      <c r="G48" s="108"/>
      <c r="H48" s="175"/>
      <c r="I48" s="108"/>
      <c r="J48" s="108"/>
      <c r="K48" s="108"/>
      <c r="L48" s="1"/>
      <c r="M48" s="2"/>
      <c r="O48" s="2"/>
      <c r="P48" s="2"/>
      <c r="Q48" s="2"/>
    </row>
    <row r="49" spans="1:10" s="3" customFormat="1" ht="17" x14ac:dyDescent="0.15">
      <c r="A49" s="160" t="s">
        <v>433</v>
      </c>
      <c r="B49" s="4"/>
      <c r="C49" s="2"/>
      <c r="E49" s="12"/>
      <c r="F49" s="12"/>
      <c r="G49" s="12"/>
      <c r="H49" s="4"/>
      <c r="I49" s="5"/>
      <c r="J49" s="5"/>
    </row>
    <row r="50" spans="1:10" s="3" customFormat="1" ht="16" x14ac:dyDescent="0.15">
      <c r="B50" s="4"/>
      <c r="C50" s="10"/>
      <c r="E50" s="83"/>
      <c r="F50" s="83"/>
      <c r="G50" s="83"/>
      <c r="H50" s="4"/>
      <c r="I50" s="5"/>
      <c r="J50" s="5"/>
    </row>
    <row r="51" spans="1:10" s="3" customFormat="1" ht="16" x14ac:dyDescent="0.15">
      <c r="B51" s="2"/>
      <c r="C51" s="10"/>
      <c r="E51" s="83"/>
      <c r="F51" s="83"/>
      <c r="G51" s="83"/>
      <c r="H51" s="4"/>
      <c r="I51" s="5"/>
      <c r="J51" s="5"/>
    </row>
    <row r="52" spans="1:10" s="3" customFormat="1" ht="16" x14ac:dyDescent="0.15">
      <c r="B52" s="2"/>
      <c r="C52" s="2"/>
      <c r="E52" s="83"/>
      <c r="F52" s="83"/>
      <c r="G52" s="82"/>
      <c r="H52" s="7" t="s">
        <v>55</v>
      </c>
      <c r="I52" s="5"/>
      <c r="J52" s="5"/>
    </row>
    <row r="53" spans="1:10" x14ac:dyDescent="0.15">
      <c r="G53" s="14"/>
      <c r="H53" s="5" t="s">
        <v>58</v>
      </c>
    </row>
    <row r="54" spans="1:10" x14ac:dyDescent="0.15">
      <c r="G54" s="14"/>
      <c r="H54" s="5" t="s">
        <v>190</v>
      </c>
    </row>
    <row r="55" spans="1:10" x14ac:dyDescent="0.15">
      <c r="G55" s="14"/>
      <c r="H55" s="5" t="s">
        <v>59</v>
      </c>
    </row>
    <row r="56" spans="1:10" x14ac:dyDescent="0.15">
      <c r="G56" s="14"/>
      <c r="H56" s="5" t="s">
        <v>56</v>
      </c>
    </row>
    <row r="57" spans="1:10" x14ac:dyDescent="0.15">
      <c r="G57" s="14"/>
      <c r="H57" s="5" t="s">
        <v>60</v>
      </c>
    </row>
    <row r="58" spans="1:10" s="3" customFormat="1" x14ac:dyDescent="0.15">
      <c r="B58" s="6"/>
      <c r="C58" s="2"/>
      <c r="E58" s="44"/>
      <c r="F58" s="44"/>
      <c r="G58" s="14"/>
      <c r="H58" s="5" t="s">
        <v>61</v>
      </c>
      <c r="I58" s="5"/>
      <c r="J58" s="5"/>
    </row>
    <row r="59" spans="1:10" x14ac:dyDescent="0.15">
      <c r="G59" s="14"/>
      <c r="H59" s="5" t="s">
        <v>62</v>
      </c>
    </row>
    <row r="60" spans="1:10" x14ac:dyDescent="0.15">
      <c r="G60" s="14"/>
      <c r="H60" s="5" t="s">
        <v>57</v>
      </c>
    </row>
    <row r="61" spans="1:10" x14ac:dyDescent="0.15">
      <c r="G61" s="14"/>
      <c r="H61" s="5" t="s">
        <v>64</v>
      </c>
    </row>
    <row r="62" spans="1:10" x14ac:dyDescent="0.15">
      <c r="G62" s="14"/>
      <c r="H62" s="5" t="s">
        <v>66</v>
      </c>
    </row>
    <row r="63" spans="1:10" x14ac:dyDescent="0.15">
      <c r="H63" s="3" t="s">
        <v>373</v>
      </c>
    </row>
    <row r="64" spans="1:10" x14ac:dyDescent="0.15">
      <c r="H64" s="3" t="s">
        <v>376</v>
      </c>
    </row>
    <row r="65" spans="7:8" x14ac:dyDescent="0.15">
      <c r="G65" s="14"/>
      <c r="H65" s="5" t="s">
        <v>63</v>
      </c>
    </row>
    <row r="66" spans="7:8" x14ac:dyDescent="0.15">
      <c r="G66" s="14"/>
      <c r="H66" s="5" t="s">
        <v>69</v>
      </c>
    </row>
    <row r="67" spans="7:8" x14ac:dyDescent="0.15">
      <c r="G67" s="14"/>
      <c r="H67" s="5" t="s">
        <v>65</v>
      </c>
    </row>
  </sheetData>
  <printOptions horizontalCentered="1"/>
  <pageMargins left="0.7" right="0.2" top="0.75" bottom="0.5" header="0.3" footer="0.3"/>
  <pageSetup scale="84" orientation="landscape" horizontalDpi="1200" verticalDpi="1200" r:id="rId1"/>
  <headerFooter>
    <oddHeader>&amp;C&amp;"Arial,Bold"&amp;16INDUSTRIAL WATER QUALITY CRITERIA</oddHeader>
    <oddFooter>&amp;CPage &amp;P of &amp;N&amp;Ras of: Oct 2016</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83"/>
  <sheetViews>
    <sheetView workbookViewId="0">
      <selection activeCell="A4" sqref="A4"/>
    </sheetView>
  </sheetViews>
  <sheetFormatPr baseColWidth="10" defaultColWidth="9.1640625" defaultRowHeight="16" x14ac:dyDescent="0.2"/>
  <cols>
    <col min="1" max="1" width="11.6640625" style="16" customWidth="1"/>
    <col min="2" max="2" width="28.5" style="16" bestFit="1" customWidth="1"/>
    <col min="3" max="3" width="27.6640625" style="16" bestFit="1" customWidth="1"/>
    <col min="4" max="4" width="16.5" style="16" customWidth="1"/>
    <col min="5" max="5" width="16.6640625" style="16" customWidth="1"/>
    <col min="6" max="6" width="8.33203125" style="16" customWidth="1"/>
    <col min="7" max="7" width="8.33203125" style="17" customWidth="1"/>
    <col min="8" max="11" width="8.33203125" style="16" customWidth="1"/>
    <col min="12" max="12" width="8.33203125" style="17" customWidth="1"/>
    <col min="13" max="16384" width="9.1640625" style="19"/>
  </cols>
  <sheetData>
    <row r="1" spans="1:16" x14ac:dyDescent="0.2">
      <c r="A1" s="15" t="s">
        <v>70</v>
      </c>
      <c r="H1" s="18" t="s">
        <v>71</v>
      </c>
    </row>
    <row r="2" spans="1:16" x14ac:dyDescent="0.2">
      <c r="A2" s="20" t="s">
        <v>72</v>
      </c>
      <c r="E2" s="21" t="s">
        <v>73</v>
      </c>
      <c r="F2" s="22">
        <v>100</v>
      </c>
      <c r="G2" s="23">
        <f>F2</f>
        <v>100</v>
      </c>
      <c r="H2" s="16">
        <v>100</v>
      </c>
      <c r="I2" s="16">
        <v>100</v>
      </c>
      <c r="J2" s="16">
        <v>400</v>
      </c>
      <c r="K2" s="16">
        <v>400</v>
      </c>
    </row>
    <row r="3" spans="1:16" x14ac:dyDescent="0.2">
      <c r="A3" s="20" t="s">
        <v>74</v>
      </c>
      <c r="F3" s="16" t="s">
        <v>22</v>
      </c>
      <c r="G3" s="16" t="s">
        <v>22</v>
      </c>
      <c r="H3" s="16" t="s">
        <v>22</v>
      </c>
      <c r="I3" s="16" t="s">
        <v>22</v>
      </c>
      <c r="J3" s="16" t="s">
        <v>22</v>
      </c>
      <c r="K3" s="16" t="s">
        <v>22</v>
      </c>
    </row>
    <row r="4" spans="1:16" ht="18" x14ac:dyDescent="0.2">
      <c r="A4" s="24" t="s">
        <v>75</v>
      </c>
      <c r="F4" s="261" t="s">
        <v>75</v>
      </c>
      <c r="G4" s="261"/>
      <c r="H4" s="261" t="s">
        <v>75</v>
      </c>
      <c r="I4" s="261"/>
      <c r="J4" s="261" t="s">
        <v>75</v>
      </c>
      <c r="K4" s="261"/>
    </row>
    <row r="5" spans="1:16" ht="15.75" customHeight="1" x14ac:dyDescent="0.2">
      <c r="A5" s="25"/>
      <c r="B5" s="18" t="s">
        <v>76</v>
      </c>
      <c r="C5" s="18" t="s">
        <v>77</v>
      </c>
      <c r="D5" s="18" t="s">
        <v>78</v>
      </c>
      <c r="E5" s="18" t="s">
        <v>79</v>
      </c>
      <c r="F5" s="18" t="s">
        <v>80</v>
      </c>
      <c r="G5" s="18" t="s">
        <v>81</v>
      </c>
      <c r="H5" s="18" t="s">
        <v>80</v>
      </c>
      <c r="I5" s="18" t="s">
        <v>81</v>
      </c>
      <c r="J5" s="18" t="s">
        <v>80</v>
      </c>
      <c r="K5" s="18" t="s">
        <v>81</v>
      </c>
      <c r="M5" s="17"/>
      <c r="N5" s="17"/>
      <c r="O5" s="17"/>
      <c r="P5" s="17"/>
    </row>
    <row r="6" spans="1:16" x14ac:dyDescent="0.2">
      <c r="F6" s="26" t="s">
        <v>21</v>
      </c>
      <c r="G6" s="26" t="s">
        <v>21</v>
      </c>
      <c r="H6" s="26" t="s">
        <v>21</v>
      </c>
      <c r="I6" s="26" t="s">
        <v>21</v>
      </c>
      <c r="J6" s="26" t="s">
        <v>21</v>
      </c>
      <c r="K6" s="26" t="s">
        <v>21</v>
      </c>
      <c r="M6" s="17"/>
      <c r="N6" s="17"/>
      <c r="O6" s="17"/>
      <c r="P6" s="17"/>
    </row>
    <row r="7" spans="1:16" x14ac:dyDescent="0.2">
      <c r="A7" s="26" t="s">
        <v>82</v>
      </c>
      <c r="B7" s="26" t="s">
        <v>83</v>
      </c>
      <c r="C7" s="26" t="s">
        <v>84</v>
      </c>
      <c r="D7" s="26" t="s">
        <v>85</v>
      </c>
      <c r="E7" s="26" t="s">
        <v>86</v>
      </c>
      <c r="F7" s="27">
        <f>EXP(D7*(LN($F$2))+E7)</f>
        <v>0.27062277304252191</v>
      </c>
      <c r="G7" s="27">
        <f t="shared" ref="G7:G14" si="0">EXP(B7*(LN($F$2))+C7)</f>
        <v>2.1331846651868007</v>
      </c>
      <c r="H7" s="27">
        <f>EXP(D7*(LN($I$2))+E7)</f>
        <v>0.27062277304252191</v>
      </c>
      <c r="I7" s="27">
        <f t="shared" ref="I7:I14" si="1">EXP(B7*(LN($I$2))+C7)</f>
        <v>2.1331846651868007</v>
      </c>
      <c r="J7" s="27">
        <f>EXP(D7*(LN($K$2))+E7)</f>
        <v>0.75584124590160462</v>
      </c>
      <c r="K7" s="27">
        <f>EXP(B7*(LN($K$2))+C7)</f>
        <v>8.7313749849562665</v>
      </c>
      <c r="M7" s="17"/>
      <c r="N7" s="17"/>
      <c r="O7" s="17"/>
      <c r="P7" s="17"/>
    </row>
    <row r="8" spans="1:16" x14ac:dyDescent="0.2">
      <c r="A8" s="26" t="s">
        <v>87</v>
      </c>
      <c r="B8" s="26" t="s">
        <v>88</v>
      </c>
      <c r="C8" s="26" t="s">
        <v>89</v>
      </c>
      <c r="D8" s="26" t="s">
        <v>88</v>
      </c>
      <c r="E8" s="26" t="s">
        <v>90</v>
      </c>
      <c r="F8" s="28">
        <f>EXP(D8*(LN($F$2))+E8)</f>
        <v>86.179676837374203</v>
      </c>
      <c r="G8" s="29">
        <f t="shared" si="0"/>
        <v>1803.0489685600057</v>
      </c>
      <c r="H8" s="28">
        <f>EXP(D8*(LN($I$2))+E8)</f>
        <v>86.179676837374203</v>
      </c>
      <c r="I8" s="29">
        <f t="shared" si="1"/>
        <v>1803.0489685600057</v>
      </c>
      <c r="J8" s="30">
        <f>EXP(D8*(LN($K$2))+E8)</f>
        <v>268.22051626998882</v>
      </c>
      <c r="K8" s="29">
        <f t="shared" ref="K8:K14" si="2">EXP(B8*(LN($K$2))+C8)</f>
        <v>5611.7027001603037</v>
      </c>
      <c r="M8" s="17"/>
      <c r="N8" s="17"/>
      <c r="O8" s="17"/>
      <c r="P8" s="17"/>
    </row>
    <row r="9" spans="1:16" x14ac:dyDescent="0.2">
      <c r="A9" s="26" t="s">
        <v>91</v>
      </c>
      <c r="B9" s="263" t="s">
        <v>92</v>
      </c>
      <c r="C9" s="263"/>
      <c r="D9" s="26" t="s">
        <v>34</v>
      </c>
      <c r="E9" s="26" t="s">
        <v>34</v>
      </c>
      <c r="F9" s="27">
        <v>10.56</v>
      </c>
      <c r="G9" s="27">
        <v>15.73</v>
      </c>
      <c r="H9" s="27">
        <v>10.56</v>
      </c>
      <c r="I9" s="27">
        <v>15.73</v>
      </c>
      <c r="J9" s="27">
        <v>10.56</v>
      </c>
      <c r="K9" s="27">
        <v>15.73</v>
      </c>
      <c r="M9" s="17"/>
      <c r="N9" s="17"/>
      <c r="O9" s="17"/>
      <c r="P9" s="17"/>
    </row>
    <row r="10" spans="1:16" x14ac:dyDescent="0.2">
      <c r="A10" s="26" t="s">
        <v>93</v>
      </c>
      <c r="B10" s="26" t="s">
        <v>94</v>
      </c>
      <c r="C10" s="26" t="s">
        <v>95</v>
      </c>
      <c r="D10" s="26" t="s">
        <v>96</v>
      </c>
      <c r="E10" s="26">
        <v>-1.702</v>
      </c>
      <c r="F10" s="28">
        <f>EXP(D10*(LN($F$2))+E10)</f>
        <v>9.3289076055564397</v>
      </c>
      <c r="G10" s="28">
        <f>EXP(B10*(LN($F$2))+C10)</f>
        <v>13.999076305191297</v>
      </c>
      <c r="H10" s="28">
        <f>EXP(D10*(LN($I$2))+E10)</f>
        <v>9.3289076055564397</v>
      </c>
      <c r="I10" s="28">
        <f t="shared" si="1"/>
        <v>13.999076305191297</v>
      </c>
      <c r="J10" s="28">
        <f>EXP(D10*(LN($K$2))+E10)</f>
        <v>30.49938304889724</v>
      </c>
      <c r="K10" s="28">
        <f t="shared" si="2"/>
        <v>51.68449825813601</v>
      </c>
      <c r="M10" s="17"/>
      <c r="N10" s="17"/>
      <c r="O10" s="17"/>
      <c r="P10" s="17"/>
    </row>
    <row r="11" spans="1:16" x14ac:dyDescent="0.2">
      <c r="A11" s="26" t="s">
        <v>97</v>
      </c>
      <c r="B11" s="26" t="s">
        <v>98</v>
      </c>
      <c r="C11" s="26" t="s">
        <v>99</v>
      </c>
      <c r="D11" s="26" t="s">
        <v>98</v>
      </c>
      <c r="E11" s="26" t="s">
        <v>100</v>
      </c>
      <c r="F11" s="28">
        <f>EXP(D11*(LN($F$2))+E11)</f>
        <v>3.1815918291892142</v>
      </c>
      <c r="G11" s="28">
        <f t="shared" si="0"/>
        <v>81.645087050644918</v>
      </c>
      <c r="H11" s="28">
        <f>EXP(D11*(LN($I$2))+E11)</f>
        <v>3.1815918291892142</v>
      </c>
      <c r="I11" s="28">
        <f t="shared" si="1"/>
        <v>81.645087050644918</v>
      </c>
      <c r="J11" s="28">
        <f>EXP(D11*(LN($K$2))+E11)</f>
        <v>18.580903661812474</v>
      </c>
      <c r="K11" s="30">
        <f t="shared" si="2"/>
        <v>476.81776242646549</v>
      </c>
      <c r="M11" s="17"/>
      <c r="N11" s="17"/>
      <c r="O11" s="17"/>
      <c r="P11" s="17"/>
    </row>
    <row r="12" spans="1:16" x14ac:dyDescent="0.2">
      <c r="A12" s="26" t="s">
        <v>101</v>
      </c>
      <c r="B12" s="26" t="s">
        <v>102</v>
      </c>
      <c r="C12" s="26" t="s">
        <v>103</v>
      </c>
      <c r="D12" s="26" t="s">
        <v>102</v>
      </c>
      <c r="E12" s="26" t="s">
        <v>104</v>
      </c>
      <c r="F12" s="28">
        <f>EXP(D12*(LN($F$2))+E12)</f>
        <v>52.163028483303464</v>
      </c>
      <c r="G12" s="30">
        <f t="shared" si="0"/>
        <v>469.17412929110583</v>
      </c>
      <c r="H12" s="28">
        <f>EXP(D12*(LN($I$2))+E12)</f>
        <v>52.163028483303464</v>
      </c>
      <c r="I12" s="30">
        <f t="shared" si="1"/>
        <v>469.17412929110583</v>
      </c>
      <c r="J12" s="30">
        <f>EXP(D12*(LN($K$2))+E12)</f>
        <v>168.5409938005813</v>
      </c>
      <c r="K12" s="29">
        <f t="shared" si="2"/>
        <v>1515.9218380419773</v>
      </c>
      <c r="M12" s="17"/>
      <c r="N12" s="17"/>
      <c r="O12" s="17"/>
      <c r="P12" s="17"/>
    </row>
    <row r="13" spans="1:16" x14ac:dyDescent="0.2">
      <c r="A13" s="26" t="s">
        <v>105</v>
      </c>
      <c r="B13" s="26" t="s">
        <v>106</v>
      </c>
      <c r="C13" s="26" t="s">
        <v>107</v>
      </c>
      <c r="D13" s="26" t="s">
        <v>108</v>
      </c>
      <c r="E13" s="26" t="s">
        <v>108</v>
      </c>
      <c r="F13" s="31" t="s">
        <v>109</v>
      </c>
      <c r="G13" s="28">
        <f t="shared" si="0"/>
        <v>3.7844203073392748</v>
      </c>
      <c r="H13" s="31" t="s">
        <v>109</v>
      </c>
      <c r="I13" s="28">
        <f t="shared" si="1"/>
        <v>3.7844203073392748</v>
      </c>
      <c r="J13" s="31" t="s">
        <v>109</v>
      </c>
      <c r="K13" s="28">
        <f t="shared" si="2"/>
        <v>41.071687726538379</v>
      </c>
      <c r="M13" s="17"/>
      <c r="N13" s="17"/>
      <c r="O13" s="17"/>
      <c r="P13" s="17"/>
    </row>
    <row r="14" spans="1:16" x14ac:dyDescent="0.2">
      <c r="A14" s="26" t="s">
        <v>110</v>
      </c>
      <c r="B14" s="26" t="s">
        <v>111</v>
      </c>
      <c r="C14" s="26" t="s">
        <v>112</v>
      </c>
      <c r="D14" s="26" t="s">
        <v>111</v>
      </c>
      <c r="E14" s="26" t="s">
        <v>112</v>
      </c>
      <c r="F14" s="28">
        <f>EXP(D14*(LN($F$2))+E14)</f>
        <v>119.81641527070842</v>
      </c>
      <c r="G14" s="28">
        <f t="shared" si="0"/>
        <v>119.81641527070842</v>
      </c>
      <c r="H14" s="30">
        <f>EXP(D14*(LN($I$2))+E14)</f>
        <v>119.81641527070842</v>
      </c>
      <c r="I14" s="30">
        <f t="shared" si="1"/>
        <v>119.81641527070842</v>
      </c>
      <c r="J14" s="30">
        <f>EXP(D14*(LN($K$2))+E14)</f>
        <v>387.83031471815752</v>
      </c>
      <c r="K14" s="30">
        <f t="shared" si="2"/>
        <v>387.83031471815752</v>
      </c>
    </row>
    <row r="15" spans="1:16" x14ac:dyDescent="0.2">
      <c r="F15" s="17"/>
    </row>
    <row r="16" spans="1:16" x14ac:dyDescent="0.2">
      <c r="F16" s="17"/>
      <c r="H16" s="18" t="s">
        <v>71</v>
      </c>
    </row>
    <row r="17" spans="1:19" x14ac:dyDescent="0.2">
      <c r="A17" s="15" t="s">
        <v>113</v>
      </c>
      <c r="F17" s="23">
        <f>$F$2</f>
        <v>100</v>
      </c>
      <c r="G17" s="23">
        <f>$F$2</f>
        <v>100</v>
      </c>
      <c r="H17" s="16">
        <v>100</v>
      </c>
      <c r="I17" s="16">
        <v>100</v>
      </c>
      <c r="J17" s="16">
        <v>400</v>
      </c>
      <c r="K17" s="16">
        <v>400</v>
      </c>
    </row>
    <row r="18" spans="1:19" ht="32.25" customHeight="1" x14ac:dyDescent="0.2">
      <c r="A18" s="264" t="s">
        <v>114</v>
      </c>
      <c r="B18" s="264"/>
      <c r="C18" s="264"/>
      <c r="D18" s="264"/>
      <c r="E18" s="264"/>
      <c r="F18" s="16" t="s">
        <v>22</v>
      </c>
      <c r="G18" s="16" t="s">
        <v>22</v>
      </c>
      <c r="H18" s="16" t="s">
        <v>22</v>
      </c>
      <c r="I18" s="16" t="s">
        <v>22</v>
      </c>
      <c r="J18" s="16" t="s">
        <v>22</v>
      </c>
      <c r="K18" s="16" t="s">
        <v>22</v>
      </c>
    </row>
    <row r="19" spans="1:19" x14ac:dyDescent="0.2">
      <c r="A19" s="32"/>
      <c r="B19" s="32"/>
      <c r="C19" s="32"/>
      <c r="D19" s="32"/>
      <c r="E19" s="32"/>
      <c r="F19" s="261" t="s">
        <v>115</v>
      </c>
      <c r="G19" s="261"/>
      <c r="H19" s="261"/>
      <c r="I19" s="261"/>
      <c r="J19" s="261"/>
      <c r="K19" s="261"/>
    </row>
    <row r="20" spans="1:19" ht="18" x14ac:dyDescent="0.2">
      <c r="A20" s="24" t="s">
        <v>116</v>
      </c>
      <c r="F20" s="262" t="s">
        <v>117</v>
      </c>
      <c r="G20" s="262"/>
      <c r="H20" s="262" t="s">
        <v>117</v>
      </c>
      <c r="I20" s="262"/>
      <c r="J20" s="262" t="s">
        <v>117</v>
      </c>
      <c r="K20" s="262"/>
    </row>
    <row r="21" spans="1:19" s="33" customFormat="1" ht="31" x14ac:dyDescent="0.2">
      <c r="A21" s="25" t="s">
        <v>118</v>
      </c>
      <c r="B21" s="25" t="s">
        <v>119</v>
      </c>
      <c r="C21" s="25" t="s">
        <v>120</v>
      </c>
      <c r="D21" s="25" t="s">
        <v>121</v>
      </c>
      <c r="E21" s="25" t="s">
        <v>122</v>
      </c>
      <c r="F21" s="18" t="s">
        <v>80</v>
      </c>
      <c r="G21" s="18" t="s">
        <v>81</v>
      </c>
      <c r="H21" s="18" t="s">
        <v>80</v>
      </c>
      <c r="I21" s="18" t="s">
        <v>81</v>
      </c>
      <c r="J21" s="18" t="s">
        <v>80</v>
      </c>
      <c r="K21" s="18" t="s">
        <v>81</v>
      </c>
    </row>
    <row r="22" spans="1:19" s="33" customFormat="1" x14ac:dyDescent="0.2">
      <c r="A22" s="25"/>
      <c r="B22" s="25"/>
      <c r="C22" s="25"/>
      <c r="D22" s="25"/>
      <c r="E22" s="25"/>
      <c r="F22" s="26" t="s">
        <v>21</v>
      </c>
      <c r="G22" s="26" t="s">
        <v>21</v>
      </c>
      <c r="H22" s="26" t="s">
        <v>21</v>
      </c>
      <c r="I22" s="26" t="s">
        <v>21</v>
      </c>
      <c r="K22" s="34"/>
    </row>
    <row r="23" spans="1:19" x14ac:dyDescent="0.2">
      <c r="A23" s="16" t="s">
        <v>123</v>
      </c>
      <c r="B23" s="16" t="s">
        <v>124</v>
      </c>
      <c r="C23" s="16" t="s">
        <v>124</v>
      </c>
      <c r="D23" s="16" t="s">
        <v>124</v>
      </c>
      <c r="E23" s="16" t="s">
        <v>124</v>
      </c>
      <c r="F23" s="31"/>
      <c r="G23" s="31"/>
      <c r="H23" s="31"/>
      <c r="I23" s="31"/>
      <c r="J23" s="31"/>
      <c r="K23" s="31"/>
      <c r="L23" s="35" t="s">
        <v>125</v>
      </c>
    </row>
    <row r="24" spans="1:19" x14ac:dyDescent="0.2">
      <c r="A24" s="16" t="s">
        <v>126</v>
      </c>
      <c r="B24" s="16" t="s">
        <v>127</v>
      </c>
      <c r="C24" s="16" t="s">
        <v>128</v>
      </c>
      <c r="D24" s="16" t="s">
        <v>129</v>
      </c>
      <c r="E24" s="16" t="s">
        <v>129</v>
      </c>
      <c r="F24" s="27">
        <f>F7/(1.101672-((LN($G$17))*(0.041838)))</f>
        <v>0.29771453041633572</v>
      </c>
      <c r="G24" s="27">
        <f>G7/(1.136672-((LN($G$17))*(0.041838)))</f>
        <v>2.2597273883208215</v>
      </c>
      <c r="H24" s="27">
        <f>H7/(1.101672-((LN($H$17))*(0.041838)))</f>
        <v>0.29771453041633572</v>
      </c>
      <c r="I24" s="27">
        <f>I7/(1.136672-((LN($I$17))*(0.041838)))</f>
        <v>2.2597273883208215</v>
      </c>
      <c r="J24" s="27">
        <f>J7/(1.101672-((LN($J$17))*(0.041838)))</f>
        <v>0.88817892283045452</v>
      </c>
      <c r="K24" s="27">
        <f>K7/(1.136672-((LN($K$17))*(0.041838)))</f>
        <v>9.8548127345291157</v>
      </c>
    </row>
    <row r="25" spans="1:19" x14ac:dyDescent="0.2">
      <c r="A25" s="16" t="s">
        <v>130</v>
      </c>
      <c r="B25" s="16" t="s">
        <v>131</v>
      </c>
      <c r="C25" s="16" t="s">
        <v>132</v>
      </c>
      <c r="D25" s="16" t="s">
        <v>133</v>
      </c>
      <c r="E25" s="16" t="s">
        <v>133</v>
      </c>
      <c r="F25" s="28">
        <f>F8/C25</f>
        <v>100.20892655508628</v>
      </c>
      <c r="G25" s="29">
        <f>G8/B25</f>
        <v>5705.851166329132</v>
      </c>
      <c r="H25" s="30">
        <f>H8/C25</f>
        <v>100.20892655508628</v>
      </c>
      <c r="I25" s="29">
        <f>I8/B25</f>
        <v>5705.851166329132</v>
      </c>
      <c r="J25" s="30">
        <f>J8/C25</f>
        <v>311.88432124417307</v>
      </c>
      <c r="K25" s="29">
        <f>K8/B25</f>
        <v>17758.552848608557</v>
      </c>
    </row>
    <row r="26" spans="1:19" ht="15.5" customHeight="1" x14ac:dyDescent="0.2">
      <c r="A26" s="16" t="s">
        <v>134</v>
      </c>
      <c r="B26" s="16" t="s">
        <v>135</v>
      </c>
      <c r="C26" s="16" t="s">
        <v>136</v>
      </c>
      <c r="D26" s="16" t="s">
        <v>137</v>
      </c>
      <c r="E26" s="16" t="s">
        <v>137</v>
      </c>
      <c r="F26" s="31" t="s">
        <v>138</v>
      </c>
      <c r="G26" s="31" t="s">
        <v>139</v>
      </c>
      <c r="H26" s="31">
        <v>10.98</v>
      </c>
      <c r="I26" s="31">
        <v>16.02</v>
      </c>
      <c r="J26" s="31">
        <v>10.98</v>
      </c>
      <c r="K26" s="31">
        <v>16.02</v>
      </c>
      <c r="L26" s="260" t="s">
        <v>140</v>
      </c>
      <c r="M26" s="260"/>
      <c r="N26" s="260"/>
      <c r="O26" s="260"/>
      <c r="P26" s="260"/>
      <c r="Q26" s="260"/>
      <c r="R26" s="260"/>
      <c r="S26" s="260"/>
    </row>
    <row r="27" spans="1:19" x14ac:dyDescent="0.2">
      <c r="A27" s="16" t="s">
        <v>141</v>
      </c>
      <c r="B27" s="16" t="s">
        <v>142</v>
      </c>
      <c r="C27" s="16" t="s">
        <v>142</v>
      </c>
      <c r="D27" s="16" t="s">
        <v>143</v>
      </c>
      <c r="E27" s="16" t="s">
        <v>143</v>
      </c>
      <c r="F27" s="28">
        <f>F10/C27</f>
        <v>9.7176120891212925</v>
      </c>
      <c r="G27" s="28">
        <f>G10/B27</f>
        <v>14.582371151240935</v>
      </c>
      <c r="H27" s="28">
        <f>H10/C27</f>
        <v>9.7176120891212925</v>
      </c>
      <c r="I27" s="28">
        <f>I10/B27</f>
        <v>14.582371151240935</v>
      </c>
      <c r="J27" s="28">
        <f>J10/C27</f>
        <v>31.770190675934625</v>
      </c>
      <c r="K27" s="28">
        <f>K10/B27</f>
        <v>53.838019018891679</v>
      </c>
      <c r="L27" s="260"/>
      <c r="M27" s="260"/>
      <c r="N27" s="260"/>
      <c r="O27" s="260"/>
      <c r="P27" s="260"/>
      <c r="Q27" s="260"/>
      <c r="R27" s="260"/>
      <c r="S27" s="260"/>
    </row>
    <row r="28" spans="1:19" x14ac:dyDescent="0.2">
      <c r="A28" s="16" t="s">
        <v>144</v>
      </c>
      <c r="B28" s="16" t="s">
        <v>145</v>
      </c>
      <c r="C28" s="16" t="s">
        <v>146</v>
      </c>
      <c r="D28" s="16" t="s">
        <v>147</v>
      </c>
      <c r="E28" s="16" t="s">
        <v>147</v>
      </c>
      <c r="F28" s="28">
        <f>F11/( 1.46203-((LN($G$17))*(0.145712)))</f>
        <v>4.0222326544824805</v>
      </c>
      <c r="G28" s="28">
        <f>G11/( 1.46203-((LN($G$17))*(0.145712)))</f>
        <v>103.21736817411173</v>
      </c>
      <c r="H28" s="28">
        <f>H11/( 1.46203-((LN($I$17))*(0.145712)))</f>
        <v>4.0222326544824805</v>
      </c>
      <c r="I28" s="30">
        <f>I11/( 1.46203-((LN($I$17))*(0.145712)))</f>
        <v>103.21736817411173</v>
      </c>
      <c r="J28" s="28">
        <f>J11/( 1.46203-((LN($J$17))*(0.145712)))</f>
        <v>31.546433731445955</v>
      </c>
      <c r="K28" s="30">
        <f>K11/( 1.46203-((LN($K$17))*(0.145712)))</f>
        <v>809.53543585057105</v>
      </c>
      <c r="L28" s="260"/>
      <c r="M28" s="260"/>
      <c r="N28" s="260"/>
      <c r="O28" s="260"/>
      <c r="P28" s="260"/>
      <c r="Q28" s="260"/>
      <c r="R28" s="260"/>
      <c r="S28" s="260"/>
    </row>
    <row r="29" spans="1:19" x14ac:dyDescent="0.2">
      <c r="A29" s="16" t="s">
        <v>148</v>
      </c>
      <c r="B29" s="16" t="s">
        <v>149</v>
      </c>
      <c r="C29" s="16" t="s">
        <v>149</v>
      </c>
      <c r="D29" s="16" t="s">
        <v>149</v>
      </c>
      <c r="E29" s="16" t="s">
        <v>149</v>
      </c>
      <c r="F29" s="31"/>
      <c r="G29" s="31"/>
      <c r="H29" s="28"/>
      <c r="I29" s="30"/>
      <c r="L29" s="260"/>
      <c r="M29" s="260"/>
      <c r="N29" s="260"/>
      <c r="O29" s="260"/>
      <c r="P29" s="260"/>
      <c r="Q29" s="260"/>
      <c r="R29" s="260"/>
      <c r="S29" s="260"/>
    </row>
    <row r="30" spans="1:19" x14ac:dyDescent="0.2">
      <c r="A30" s="16" t="s">
        <v>150</v>
      </c>
      <c r="B30" s="16" t="s">
        <v>151</v>
      </c>
      <c r="C30" s="16" t="s">
        <v>152</v>
      </c>
      <c r="D30" s="16" t="s">
        <v>153</v>
      </c>
      <c r="E30" s="16" t="s">
        <v>153</v>
      </c>
      <c r="F30" s="28">
        <f>F12/C30</f>
        <v>52.319988448649411</v>
      </c>
      <c r="G30" s="30">
        <f>G12/B30</f>
        <v>470.11435800712007</v>
      </c>
      <c r="H30" s="28">
        <f>H12/C30</f>
        <v>52.319988448649411</v>
      </c>
      <c r="I30" s="30">
        <f>I12/B30</f>
        <v>470.11435800712007</v>
      </c>
      <c r="J30" s="30">
        <f>J12/C30</f>
        <v>169.048138215227</v>
      </c>
      <c r="K30" s="29">
        <f>K12/B30</f>
        <v>1518.9597575570915</v>
      </c>
      <c r="L30" s="260"/>
      <c r="M30" s="260"/>
      <c r="N30" s="260"/>
      <c r="O30" s="260"/>
      <c r="P30" s="260"/>
      <c r="Q30" s="260"/>
      <c r="R30" s="260"/>
      <c r="S30" s="260"/>
    </row>
    <row r="31" spans="1:19" x14ac:dyDescent="0.2">
      <c r="A31" s="16" t="s">
        <v>154</v>
      </c>
      <c r="B31" s="16" t="s">
        <v>133</v>
      </c>
      <c r="C31" s="16" t="s">
        <v>133</v>
      </c>
      <c r="D31" s="16" t="s">
        <v>151</v>
      </c>
      <c r="E31" s="16" t="s">
        <v>151</v>
      </c>
      <c r="F31" s="31"/>
      <c r="G31" s="31"/>
      <c r="H31" s="28"/>
      <c r="I31" s="30"/>
    </row>
    <row r="32" spans="1:19" x14ac:dyDescent="0.2">
      <c r="A32" s="16" t="s">
        <v>155</v>
      </c>
      <c r="B32" s="16" t="s">
        <v>149</v>
      </c>
      <c r="C32" s="16" t="s">
        <v>133</v>
      </c>
      <c r="D32" s="16" t="s">
        <v>149</v>
      </c>
      <c r="E32" s="16" t="s">
        <v>133</v>
      </c>
      <c r="F32" s="31" t="s">
        <v>109</v>
      </c>
      <c r="G32" s="28">
        <f>G13/B32</f>
        <v>4.4522591851050297</v>
      </c>
      <c r="H32" s="16" t="s">
        <v>133</v>
      </c>
      <c r="I32" s="28">
        <f>I13/B32</f>
        <v>4.4522591851050297</v>
      </c>
      <c r="J32" s="16" t="s">
        <v>133</v>
      </c>
      <c r="K32" s="28">
        <f>K13/B32</f>
        <v>48.319632619456918</v>
      </c>
    </row>
    <row r="33" spans="1:11" x14ac:dyDescent="0.2">
      <c r="A33" s="16" t="s">
        <v>156</v>
      </c>
      <c r="B33" s="16" t="s">
        <v>157</v>
      </c>
      <c r="C33" s="16" t="s">
        <v>158</v>
      </c>
      <c r="D33" s="16" t="s">
        <v>159</v>
      </c>
      <c r="E33" s="16" t="s">
        <v>159</v>
      </c>
      <c r="F33" s="28">
        <f>F14/C33</f>
        <v>121.51766254635743</v>
      </c>
      <c r="G33" s="28">
        <f>G14/B33</f>
        <v>122.51167205593909</v>
      </c>
      <c r="H33" s="30">
        <f>H14/C33</f>
        <v>121.51766254635743</v>
      </c>
      <c r="I33" s="30">
        <f>I14/B33</f>
        <v>122.51167205593909</v>
      </c>
      <c r="J33" s="30">
        <f>J14/C33</f>
        <v>393.33703318271557</v>
      </c>
      <c r="K33" s="30">
        <f>K14/B33</f>
        <v>396.55451402674595</v>
      </c>
    </row>
    <row r="36" spans="1:11" x14ac:dyDescent="0.2">
      <c r="A36" s="36" t="s">
        <v>114</v>
      </c>
    </row>
    <row r="37" spans="1:11" x14ac:dyDescent="0.2">
      <c r="A37" s="36" t="s">
        <v>160</v>
      </c>
      <c r="B37" s="37"/>
      <c r="C37" s="37"/>
      <c r="D37" s="37"/>
      <c r="E37" s="37"/>
      <c r="F37" s="37"/>
      <c r="G37" s="37"/>
    </row>
    <row r="38" spans="1:11" ht="16.5" customHeight="1" x14ac:dyDescent="0.2">
      <c r="A38" s="259" t="s">
        <v>161</v>
      </c>
      <c r="B38" s="259" t="s">
        <v>162</v>
      </c>
      <c r="C38" s="259"/>
      <c r="D38" s="259"/>
      <c r="E38" s="259"/>
      <c r="F38" s="37"/>
      <c r="G38" s="37"/>
    </row>
    <row r="39" spans="1:11" x14ac:dyDescent="0.2">
      <c r="A39" s="259"/>
      <c r="B39" s="38" t="s">
        <v>163</v>
      </c>
      <c r="C39" s="38" t="s">
        <v>164</v>
      </c>
      <c r="D39" s="38" t="s">
        <v>165</v>
      </c>
      <c r="E39" s="38" t="s">
        <v>166</v>
      </c>
      <c r="F39" s="37"/>
      <c r="G39" s="37"/>
    </row>
    <row r="40" spans="1:11" x14ac:dyDescent="0.2">
      <c r="A40" s="39" t="s">
        <v>1</v>
      </c>
      <c r="B40" s="39">
        <v>1</v>
      </c>
      <c r="C40" s="39">
        <v>1</v>
      </c>
      <c r="D40" s="39">
        <v>1</v>
      </c>
      <c r="E40" s="39">
        <v>1</v>
      </c>
      <c r="F40" s="37"/>
      <c r="G40" s="37"/>
    </row>
    <row r="41" spans="1:11" x14ac:dyDescent="0.2">
      <c r="A41" s="39" t="s">
        <v>4</v>
      </c>
      <c r="B41" s="39" t="s">
        <v>167</v>
      </c>
      <c r="C41" s="39" t="s">
        <v>168</v>
      </c>
      <c r="D41" s="39">
        <v>0.99399999999999999</v>
      </c>
      <c r="E41" s="39">
        <v>0.99399999999999999</v>
      </c>
      <c r="F41" s="37"/>
      <c r="G41" s="37"/>
    </row>
    <row r="42" spans="1:11" x14ac:dyDescent="0.2">
      <c r="A42" s="39" t="s">
        <v>169</v>
      </c>
      <c r="B42" s="39">
        <v>0.316</v>
      </c>
      <c r="C42" s="39">
        <v>0.86</v>
      </c>
      <c r="D42" s="39" t="s">
        <v>170</v>
      </c>
      <c r="E42" s="39" t="s">
        <v>170</v>
      </c>
      <c r="F42" s="37"/>
      <c r="G42" s="37"/>
    </row>
    <row r="43" spans="1:11" x14ac:dyDescent="0.2">
      <c r="A43" s="39" t="s">
        <v>171</v>
      </c>
      <c r="B43" s="39">
        <v>0.98199999999999998</v>
      </c>
      <c r="C43" s="39">
        <v>0.96199999999999997</v>
      </c>
      <c r="D43" s="39">
        <v>0.99299999999999999</v>
      </c>
      <c r="E43" s="39">
        <v>0.99299999999999999</v>
      </c>
      <c r="F43" s="37"/>
      <c r="G43" s="37"/>
    </row>
    <row r="44" spans="1:11" x14ac:dyDescent="0.2">
      <c r="A44" s="39" t="s">
        <v>6</v>
      </c>
      <c r="B44" s="39">
        <v>0.96</v>
      </c>
      <c r="C44" s="39">
        <v>0.96</v>
      </c>
      <c r="D44" s="39">
        <v>0.83</v>
      </c>
      <c r="E44" s="39">
        <v>0.83</v>
      </c>
      <c r="F44" s="37"/>
      <c r="G44" s="37"/>
    </row>
    <row r="45" spans="1:11" x14ac:dyDescent="0.2">
      <c r="A45" s="39" t="s">
        <v>8</v>
      </c>
      <c r="B45" s="39" t="s">
        <v>172</v>
      </c>
      <c r="C45" s="39" t="s">
        <v>172</v>
      </c>
      <c r="D45" s="39">
        <v>0.95099999999999996</v>
      </c>
      <c r="E45" s="39">
        <v>0.95099999999999996</v>
      </c>
      <c r="F45" s="37"/>
      <c r="G45" s="37"/>
    </row>
    <row r="46" spans="1:11" x14ac:dyDescent="0.2">
      <c r="A46" s="39" t="s">
        <v>11</v>
      </c>
      <c r="B46" s="39">
        <v>0.85</v>
      </c>
      <c r="C46" s="39">
        <v>0.85</v>
      </c>
      <c r="D46" s="39">
        <v>0.85</v>
      </c>
      <c r="E46" s="39">
        <v>0.85</v>
      </c>
      <c r="F46" s="37"/>
      <c r="G46" s="37"/>
    </row>
    <row r="47" spans="1:11" x14ac:dyDescent="0.2">
      <c r="A47" s="39" t="s">
        <v>12</v>
      </c>
      <c r="B47" s="39">
        <v>0.998</v>
      </c>
      <c r="C47" s="39">
        <v>0.997</v>
      </c>
      <c r="D47" s="39">
        <v>0.99</v>
      </c>
      <c r="E47" s="39">
        <v>0.99</v>
      </c>
      <c r="F47" s="37"/>
      <c r="G47" s="37"/>
    </row>
    <row r="48" spans="1:11" x14ac:dyDescent="0.2">
      <c r="A48" s="39" t="s">
        <v>14</v>
      </c>
      <c r="B48" s="39" t="s">
        <v>170</v>
      </c>
      <c r="C48" s="39" t="s">
        <v>170</v>
      </c>
      <c r="D48" s="39">
        <v>0.998</v>
      </c>
      <c r="E48" s="39">
        <v>0.998</v>
      </c>
      <c r="F48" s="37"/>
      <c r="G48" s="37"/>
    </row>
    <row r="49" spans="1:7" x14ac:dyDescent="0.2">
      <c r="A49" s="39" t="s">
        <v>15</v>
      </c>
      <c r="B49" s="39">
        <v>0.85</v>
      </c>
      <c r="C49" s="39" t="s">
        <v>170</v>
      </c>
      <c r="D49" s="39">
        <v>0.85</v>
      </c>
      <c r="E49" s="39" t="s">
        <v>170</v>
      </c>
      <c r="F49" s="37"/>
      <c r="G49" s="37"/>
    </row>
    <row r="50" spans="1:7" x14ac:dyDescent="0.2">
      <c r="A50" s="39" t="s">
        <v>19</v>
      </c>
      <c r="B50" s="39">
        <v>0.97799999999999998</v>
      </c>
      <c r="C50" s="39">
        <v>0.98599999999999999</v>
      </c>
      <c r="D50" s="39">
        <v>0.94599999999999995</v>
      </c>
      <c r="E50" s="39">
        <v>0.94599999999999995</v>
      </c>
      <c r="F50" s="37"/>
      <c r="G50" s="37"/>
    </row>
    <row r="51" spans="1:7" x14ac:dyDescent="0.2">
      <c r="A51" s="37"/>
      <c r="B51" s="37"/>
      <c r="C51" s="37"/>
      <c r="D51" s="37"/>
      <c r="E51" s="37"/>
      <c r="F51" s="37"/>
      <c r="G51" s="37"/>
    </row>
    <row r="52" spans="1:7" x14ac:dyDescent="0.2">
      <c r="A52" s="40"/>
      <c r="B52" s="37"/>
      <c r="C52" s="37"/>
      <c r="D52" s="37"/>
      <c r="E52" s="37"/>
      <c r="F52" s="37"/>
      <c r="G52" s="37"/>
    </row>
    <row r="53" spans="1:7" x14ac:dyDescent="0.2">
      <c r="A53" s="36" t="s">
        <v>173</v>
      </c>
      <c r="B53" s="37"/>
      <c r="C53" s="37"/>
      <c r="D53" s="37"/>
      <c r="E53" s="37"/>
      <c r="F53" s="37"/>
      <c r="G53" s="37"/>
    </row>
    <row r="54" spans="1:7" ht="49.5" customHeight="1" x14ac:dyDescent="0.2">
      <c r="A54" s="259" t="s">
        <v>174</v>
      </c>
      <c r="B54" s="259" t="s">
        <v>175</v>
      </c>
      <c r="C54" s="259" t="s">
        <v>176</v>
      </c>
      <c r="D54" s="259" t="s">
        <v>177</v>
      </c>
      <c r="E54" s="259" t="s">
        <v>178</v>
      </c>
      <c r="F54" s="259" t="s">
        <v>179</v>
      </c>
      <c r="G54" s="259"/>
    </row>
    <row r="55" spans="1:7" x14ac:dyDescent="0.2">
      <c r="A55" s="259"/>
      <c r="B55" s="259"/>
      <c r="C55" s="259"/>
      <c r="D55" s="259"/>
      <c r="E55" s="259"/>
      <c r="F55" s="38" t="s">
        <v>81</v>
      </c>
      <c r="G55" s="38" t="s">
        <v>80</v>
      </c>
    </row>
    <row r="56" spans="1:7" ht="64" x14ac:dyDescent="0.2">
      <c r="A56" s="39" t="s">
        <v>4</v>
      </c>
      <c r="B56" s="39">
        <v>1.0165999999999999</v>
      </c>
      <c r="C56" s="39">
        <v>-3.9239999999999999</v>
      </c>
      <c r="D56" s="39">
        <v>0.7409</v>
      </c>
      <c r="E56" s="39">
        <v>-4.7190000000000003</v>
      </c>
      <c r="F56" s="39" t="s">
        <v>180</v>
      </c>
      <c r="G56" s="39" t="s">
        <v>181</v>
      </c>
    </row>
    <row r="57" spans="1:7" x14ac:dyDescent="0.2">
      <c r="A57" s="39" t="s">
        <v>169</v>
      </c>
      <c r="B57" s="39">
        <v>0.81899999999999995</v>
      </c>
      <c r="C57" s="39">
        <v>3.7256</v>
      </c>
      <c r="D57" s="39">
        <v>0.81899999999999995</v>
      </c>
      <c r="E57" s="39">
        <v>0.68479999999999996</v>
      </c>
      <c r="F57" s="39">
        <v>0.316</v>
      </c>
      <c r="G57" s="39">
        <v>0.86</v>
      </c>
    </row>
    <row r="58" spans="1:7" x14ac:dyDescent="0.2">
      <c r="A58" s="39" t="s">
        <v>6</v>
      </c>
      <c r="B58" s="39">
        <v>0.94220000000000004</v>
      </c>
      <c r="C58" s="39">
        <v>-1.7</v>
      </c>
      <c r="D58" s="39">
        <v>0.85450000000000004</v>
      </c>
      <c r="E58" s="39">
        <v>-1.702</v>
      </c>
      <c r="F58" s="39">
        <v>0.96</v>
      </c>
      <c r="G58" s="39">
        <v>0.96</v>
      </c>
    </row>
    <row r="59" spans="1:7" ht="64" x14ac:dyDescent="0.2">
      <c r="A59" s="39" t="s">
        <v>8</v>
      </c>
      <c r="B59" s="39">
        <v>1.2729999999999999</v>
      </c>
      <c r="C59" s="39">
        <v>-1.46</v>
      </c>
      <c r="D59" s="39">
        <v>1.2729999999999999</v>
      </c>
      <c r="E59" s="39">
        <v>-4.7050000000000001</v>
      </c>
      <c r="F59" s="39" t="s">
        <v>182</v>
      </c>
      <c r="G59" s="39" t="s">
        <v>182</v>
      </c>
    </row>
    <row r="60" spans="1:7" x14ac:dyDescent="0.2">
      <c r="A60" s="39" t="s">
        <v>12</v>
      </c>
      <c r="B60" s="39">
        <v>0.84599999999999997</v>
      </c>
      <c r="C60" s="39">
        <v>2.2549999999999999</v>
      </c>
      <c r="D60" s="39">
        <v>0.84599999999999997</v>
      </c>
      <c r="E60" s="39">
        <v>5.8400000000000001E-2</v>
      </c>
      <c r="F60" s="39">
        <v>0.998</v>
      </c>
      <c r="G60" s="39">
        <v>0.997</v>
      </c>
    </row>
    <row r="61" spans="1:7" x14ac:dyDescent="0.2">
      <c r="A61" s="39" t="s">
        <v>15</v>
      </c>
      <c r="B61" s="39">
        <v>1.72</v>
      </c>
      <c r="C61" s="39">
        <v>-6.59</v>
      </c>
      <c r="D61" s="39" t="s">
        <v>170</v>
      </c>
      <c r="E61" s="39" t="s">
        <v>170</v>
      </c>
      <c r="F61" s="39">
        <v>0.85</v>
      </c>
      <c r="G61" s="39" t="s">
        <v>170</v>
      </c>
    </row>
    <row r="62" spans="1:7" x14ac:dyDescent="0.2">
      <c r="A62" s="39" t="s">
        <v>19</v>
      </c>
      <c r="B62" s="39">
        <v>0.84730000000000005</v>
      </c>
      <c r="C62" s="39">
        <v>0.88400000000000001</v>
      </c>
      <c r="D62" s="39">
        <v>0.84730000000000005</v>
      </c>
      <c r="E62" s="39">
        <v>0.88400000000000001</v>
      </c>
      <c r="F62" s="39">
        <v>0.97799999999999998</v>
      </c>
      <c r="G62" s="39">
        <v>0.98599999999999999</v>
      </c>
    </row>
    <row r="63" spans="1:7" x14ac:dyDescent="0.2">
      <c r="A63" s="41" t="s">
        <v>183</v>
      </c>
      <c r="B63" s="19"/>
      <c r="C63" s="19"/>
      <c r="D63" s="19"/>
      <c r="E63" s="19"/>
      <c r="F63" s="19"/>
      <c r="G63" s="19"/>
    </row>
    <row r="64" spans="1:7" x14ac:dyDescent="0.2">
      <c r="A64" s="41" t="s">
        <v>184</v>
      </c>
      <c r="B64" s="19"/>
      <c r="C64" s="19"/>
      <c r="D64" s="19"/>
      <c r="E64" s="19"/>
      <c r="F64" s="19"/>
      <c r="G64" s="19"/>
    </row>
    <row r="65" spans="1:7" x14ac:dyDescent="0.2">
      <c r="A65" s="41" t="s">
        <v>185</v>
      </c>
      <c r="B65" s="19"/>
      <c r="C65" s="19"/>
      <c r="D65" s="19"/>
      <c r="E65" s="19"/>
      <c r="F65" s="19"/>
      <c r="G65" s="19"/>
    </row>
    <row r="66" spans="1:7" x14ac:dyDescent="0.2">
      <c r="A66" s="42"/>
      <c r="B66" s="19"/>
      <c r="C66" s="19"/>
      <c r="D66" s="19"/>
      <c r="E66" s="19"/>
      <c r="F66" s="19"/>
      <c r="G66" s="19"/>
    </row>
    <row r="67" spans="1:7" x14ac:dyDescent="0.2">
      <c r="A67" s="19"/>
      <c r="B67" s="19"/>
      <c r="C67" s="19"/>
      <c r="D67" s="19"/>
      <c r="E67" s="19"/>
      <c r="F67" s="19"/>
      <c r="G67" s="19"/>
    </row>
    <row r="68" spans="1:7" x14ac:dyDescent="0.2">
      <c r="A68" s="17"/>
      <c r="B68" s="19"/>
      <c r="C68" s="19"/>
      <c r="D68" s="19"/>
      <c r="E68" s="19"/>
      <c r="F68" s="19"/>
      <c r="G68" s="19"/>
    </row>
    <row r="69" spans="1:7" x14ac:dyDescent="0.2">
      <c r="F69" s="19"/>
      <c r="G69" s="19"/>
    </row>
    <row r="70" spans="1:7" x14ac:dyDescent="0.2">
      <c r="F70" s="19"/>
      <c r="G70" s="19"/>
    </row>
    <row r="71" spans="1:7" x14ac:dyDescent="0.2">
      <c r="F71" s="19"/>
      <c r="G71" s="19"/>
    </row>
    <row r="72" spans="1:7" x14ac:dyDescent="0.2">
      <c r="F72" s="19"/>
      <c r="G72" s="19"/>
    </row>
    <row r="73" spans="1:7" x14ac:dyDescent="0.2">
      <c r="F73" s="19"/>
      <c r="G73" s="19"/>
    </row>
    <row r="74" spans="1:7" x14ac:dyDescent="0.2">
      <c r="F74" s="19"/>
      <c r="G74" s="19"/>
    </row>
    <row r="75" spans="1:7" x14ac:dyDescent="0.2">
      <c r="F75" s="19"/>
      <c r="G75" s="19"/>
    </row>
    <row r="76" spans="1:7" x14ac:dyDescent="0.2">
      <c r="F76" s="19"/>
      <c r="G76" s="19"/>
    </row>
    <row r="77" spans="1:7" x14ac:dyDescent="0.2">
      <c r="F77" s="19"/>
      <c r="G77" s="19"/>
    </row>
    <row r="78" spans="1:7" x14ac:dyDescent="0.2">
      <c r="F78" s="19"/>
      <c r="G78" s="19"/>
    </row>
    <row r="79" spans="1:7" x14ac:dyDescent="0.2">
      <c r="F79" s="19"/>
      <c r="G79" s="19"/>
    </row>
    <row r="80" spans="1:7" x14ac:dyDescent="0.2">
      <c r="F80" s="19"/>
      <c r="G80" s="19"/>
    </row>
    <row r="81" spans="6:7" x14ac:dyDescent="0.2">
      <c r="F81" s="19"/>
      <c r="G81" s="19"/>
    </row>
    <row r="82" spans="6:7" x14ac:dyDescent="0.2">
      <c r="F82" s="19"/>
      <c r="G82" s="19"/>
    </row>
    <row r="83" spans="6:7" x14ac:dyDescent="0.2">
      <c r="F83" s="19"/>
      <c r="G83" s="19"/>
    </row>
  </sheetData>
  <mergeCells count="18">
    <mergeCell ref="A38:A39"/>
    <mergeCell ref="B38:E38"/>
    <mergeCell ref="F4:G4"/>
    <mergeCell ref="H4:I4"/>
    <mergeCell ref="J4:K4"/>
    <mergeCell ref="B9:C9"/>
    <mergeCell ref="A18:E18"/>
    <mergeCell ref="L26:S30"/>
    <mergeCell ref="F54:G54"/>
    <mergeCell ref="F19:K19"/>
    <mergeCell ref="F20:G20"/>
    <mergeCell ref="H20:I20"/>
    <mergeCell ref="J20:K20"/>
    <mergeCell ref="A54:A55"/>
    <mergeCell ref="B54:B55"/>
    <mergeCell ref="C54:C55"/>
    <mergeCell ref="D54:D55"/>
    <mergeCell ref="E54:E55"/>
  </mergeCells>
  <hyperlinks>
    <hyperlink ref="A18:E18" r:id="rId1" display="National Recommended Water Quality Criteria, United States Environmental Protection Agency, Office of Water &amp; Office of Science and Technology, 2009" xr:uid="{00000000-0004-0000-0A00-000000000000}"/>
  </hyperlinks>
  <pageMargins left="0.75" right="0.75" top="1" bottom="1" header="0.5" footer="0.5"/>
  <pageSetup orientation="portrait" verticalDpi="1200" r:id="rId2"/>
  <headerFooter alignWithMargins="0"/>
  <ignoredErrors>
    <ignoredError sqref="A7:E3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48"/>
  <sheetViews>
    <sheetView workbookViewId="0">
      <selection activeCell="A2" sqref="A2"/>
    </sheetView>
  </sheetViews>
  <sheetFormatPr baseColWidth="10" defaultColWidth="8.83203125" defaultRowHeight="13" x14ac:dyDescent="0.15"/>
  <cols>
    <col min="1" max="18" width="8.83203125" style="4"/>
    <col min="19" max="19" width="4.33203125" style="4" customWidth="1"/>
    <col min="20" max="20" width="12.83203125" style="4" customWidth="1"/>
    <col min="21" max="29" width="8.83203125" style="4"/>
  </cols>
  <sheetData>
    <row r="1" spans="1:29" ht="18" x14ac:dyDescent="0.15">
      <c r="A1" s="57" t="s">
        <v>224</v>
      </c>
    </row>
    <row r="2" spans="1:29" x14ac:dyDescent="0.15">
      <c r="A2" s="7"/>
      <c r="B2" s="5" t="s">
        <v>482</v>
      </c>
    </row>
    <row r="3" spans="1:29" x14ac:dyDescent="0.15">
      <c r="A3" s="7"/>
    </row>
    <row r="4" spans="1:29" x14ac:dyDescent="0.15">
      <c r="A4" s="7"/>
    </row>
    <row r="5" spans="1:29" x14ac:dyDescent="0.15">
      <c r="A5" s="7"/>
    </row>
    <row r="6" spans="1:29" x14ac:dyDescent="0.15">
      <c r="A6" s="7"/>
    </row>
    <row r="7" spans="1:29" x14ac:dyDescent="0.15">
      <c r="A7" s="7"/>
    </row>
    <row r="8" spans="1:29" x14ac:dyDescent="0.15">
      <c r="A8" s="7"/>
      <c r="T8" s="266" t="s">
        <v>488</v>
      </c>
      <c r="U8" s="267"/>
      <c r="V8" s="267"/>
      <c r="W8" s="267"/>
      <c r="X8" s="267"/>
      <c r="Y8" s="267"/>
      <c r="Z8" s="267"/>
      <c r="AA8" s="267"/>
      <c r="AB8" s="267"/>
      <c r="AC8" s="267"/>
    </row>
    <row r="9" spans="1:29" ht="14" thickBot="1" x14ac:dyDescent="0.2">
      <c r="A9" s="7"/>
      <c r="T9" s="267"/>
      <c r="U9" s="267"/>
      <c r="V9" s="267"/>
      <c r="W9" s="267"/>
      <c r="X9" s="267"/>
      <c r="Y9" s="267"/>
      <c r="Z9" s="267"/>
      <c r="AA9" s="267"/>
      <c r="AB9" s="267"/>
      <c r="AC9" s="267"/>
    </row>
    <row r="10" spans="1:29" ht="18" thickTop="1" thickBot="1" x14ac:dyDescent="0.2">
      <c r="A10" s="7"/>
      <c r="T10" s="225" t="s">
        <v>487</v>
      </c>
      <c r="U10" s="265" t="s">
        <v>221</v>
      </c>
      <c r="V10" s="265"/>
      <c r="W10" s="265"/>
      <c r="X10" s="265"/>
      <c r="Y10" s="265"/>
      <c r="Z10" s="265"/>
      <c r="AA10" s="265"/>
      <c r="AB10" s="265"/>
      <c r="AC10" s="265"/>
    </row>
    <row r="11" spans="1:29" ht="15" thickTop="1" thickBot="1" x14ac:dyDescent="0.2">
      <c r="A11" s="7"/>
      <c r="T11" s="226"/>
      <c r="U11" s="227">
        <v>6</v>
      </c>
      <c r="V11" s="227">
        <v>6.5</v>
      </c>
      <c r="W11" s="227">
        <v>7</v>
      </c>
      <c r="X11" s="227">
        <v>7.5</v>
      </c>
      <c r="Y11" s="227">
        <v>8</v>
      </c>
      <c r="Z11" s="227">
        <v>8.5</v>
      </c>
      <c r="AA11" s="227">
        <v>9</v>
      </c>
      <c r="AB11" s="227">
        <v>9.5</v>
      </c>
      <c r="AC11" s="228">
        <v>10</v>
      </c>
    </row>
    <row r="12" spans="1:29" ht="15" thickTop="1" thickBot="1" x14ac:dyDescent="0.2">
      <c r="A12" s="7"/>
      <c r="T12" s="228">
        <v>0</v>
      </c>
      <c r="U12" s="229">
        <v>8.0000000000000002E-3</v>
      </c>
      <c r="V12" s="229">
        <v>2.5999999999999999E-2</v>
      </c>
      <c r="W12" s="229">
        <v>8.2000000000000003E-2</v>
      </c>
      <c r="X12" s="229">
        <v>0.26100000000000001</v>
      </c>
      <c r="Y12" s="229">
        <v>0.82</v>
      </c>
      <c r="Z12" s="230">
        <v>2.5499999999999998</v>
      </c>
      <c r="AA12" s="230">
        <v>7.64</v>
      </c>
      <c r="AB12" s="231">
        <v>20.7</v>
      </c>
      <c r="AC12" s="231">
        <v>45.3</v>
      </c>
    </row>
    <row r="13" spans="1:29" ht="15" thickTop="1" thickBot="1" x14ac:dyDescent="0.2">
      <c r="A13" s="7"/>
      <c r="T13" s="228">
        <v>5</v>
      </c>
      <c r="U13" s="229">
        <v>1.2E-2</v>
      </c>
      <c r="V13" s="229">
        <v>3.9E-2</v>
      </c>
      <c r="W13" s="229">
        <v>0.125</v>
      </c>
      <c r="X13" s="229">
        <v>0.39400000000000002</v>
      </c>
      <c r="Y13" s="230">
        <v>1.23</v>
      </c>
      <c r="Z13" s="230">
        <v>3.8</v>
      </c>
      <c r="AA13" s="231">
        <v>11.1</v>
      </c>
      <c r="AB13" s="231">
        <v>28.3</v>
      </c>
      <c r="AC13" s="231">
        <v>55.6</v>
      </c>
    </row>
    <row r="14" spans="1:29" ht="15" thickTop="1" thickBot="1" x14ac:dyDescent="0.2">
      <c r="A14" s="7"/>
      <c r="T14" s="228">
        <v>10</v>
      </c>
      <c r="U14" s="229">
        <v>1.7999999999999999E-2</v>
      </c>
      <c r="V14" s="229">
        <v>5.8000000000000003E-2</v>
      </c>
      <c r="W14" s="229">
        <v>0.186</v>
      </c>
      <c r="X14" s="229">
        <v>0.58599999999999997</v>
      </c>
      <c r="Y14" s="230">
        <v>1.83</v>
      </c>
      <c r="Z14" s="230">
        <v>5.56</v>
      </c>
      <c r="AA14" s="231">
        <v>15.7</v>
      </c>
      <c r="AB14" s="231">
        <v>37.1</v>
      </c>
      <c r="AC14" s="231">
        <v>65.099999999999994</v>
      </c>
    </row>
    <row r="15" spans="1:29" ht="15" thickTop="1" thickBot="1" x14ac:dyDescent="0.2">
      <c r="A15" s="7"/>
      <c r="T15" s="228">
        <v>15</v>
      </c>
      <c r="U15" s="229">
        <v>2.7E-2</v>
      </c>
      <c r="V15" s="229">
        <v>8.5999999999999993E-2</v>
      </c>
      <c r="W15" s="229">
        <v>0.27300000000000002</v>
      </c>
      <c r="X15" s="229">
        <v>0.85899999999999999</v>
      </c>
      <c r="Y15" s="230">
        <v>2.67</v>
      </c>
      <c r="Z15" s="230">
        <v>7.97</v>
      </c>
      <c r="AA15" s="231">
        <v>21.5</v>
      </c>
      <c r="AB15" s="231">
        <v>46.4</v>
      </c>
      <c r="AC15" s="231">
        <v>73.3</v>
      </c>
    </row>
    <row r="16" spans="1:29" ht="15" thickTop="1" thickBot="1" x14ac:dyDescent="0.2">
      <c r="A16" s="7"/>
      <c r="T16" s="228">
        <v>20</v>
      </c>
      <c r="U16" s="229">
        <v>3.9E-2</v>
      </c>
      <c r="V16" s="229">
        <v>0.125</v>
      </c>
      <c r="W16" s="229">
        <v>0.39600000000000002</v>
      </c>
      <c r="X16" s="230">
        <v>1.24</v>
      </c>
      <c r="Y16" s="230">
        <v>3.82</v>
      </c>
      <c r="Z16" s="231">
        <v>11.2</v>
      </c>
      <c r="AA16" s="231">
        <v>28.4</v>
      </c>
      <c r="AB16" s="231">
        <v>55.7</v>
      </c>
      <c r="AC16" s="231">
        <v>79.900000000000006</v>
      </c>
    </row>
    <row r="17" spans="1:29" ht="15" thickTop="1" thickBot="1" x14ac:dyDescent="0.2">
      <c r="A17" s="7"/>
      <c r="T17" s="228">
        <v>25</v>
      </c>
      <c r="U17" s="229">
        <v>5.6000000000000001E-2</v>
      </c>
      <c r="V17" s="229">
        <v>0.18</v>
      </c>
      <c r="W17" s="229">
        <v>0.56599999999999995</v>
      </c>
      <c r="X17" s="230">
        <v>1.77</v>
      </c>
      <c r="Y17" s="230">
        <v>5.38</v>
      </c>
      <c r="Z17" s="231">
        <v>15.3</v>
      </c>
      <c r="AA17" s="231">
        <v>36.299999999999997</v>
      </c>
      <c r="AB17" s="231">
        <v>64.3</v>
      </c>
      <c r="AC17" s="231">
        <v>85.1</v>
      </c>
    </row>
    <row r="18" spans="1:29" ht="15" thickTop="1" thickBot="1" x14ac:dyDescent="0.2">
      <c r="A18" s="7"/>
      <c r="T18" s="228">
        <v>30</v>
      </c>
      <c r="U18" s="229">
        <v>0.08</v>
      </c>
      <c r="V18" s="229">
        <v>0.254</v>
      </c>
      <c r="W18" s="229">
        <v>0.79900000000000004</v>
      </c>
      <c r="X18" s="230">
        <v>2.48</v>
      </c>
      <c r="Y18" s="230">
        <v>7.46</v>
      </c>
      <c r="Z18" s="231">
        <v>20.3</v>
      </c>
      <c r="AA18" s="231">
        <v>44.6</v>
      </c>
      <c r="AB18" s="231">
        <v>71.8</v>
      </c>
      <c r="AC18" s="231">
        <v>89</v>
      </c>
    </row>
    <row r="19" spans="1:29" ht="14" thickTop="1" x14ac:dyDescent="0.15">
      <c r="A19" s="7"/>
    </row>
    <row r="20" spans="1:29" x14ac:dyDescent="0.15">
      <c r="A20" s="7"/>
    </row>
    <row r="21" spans="1:29" x14ac:dyDescent="0.15">
      <c r="A21" s="7"/>
    </row>
    <row r="22" spans="1:29" x14ac:dyDescent="0.15">
      <c r="A22" s="7"/>
    </row>
    <row r="23" spans="1:29" x14ac:dyDescent="0.15">
      <c r="A23" s="7"/>
    </row>
    <row r="24" spans="1:29" x14ac:dyDescent="0.15">
      <c r="A24" s="7"/>
    </row>
    <row r="25" spans="1:29" x14ac:dyDescent="0.15">
      <c r="A25" s="7"/>
    </row>
    <row r="26" spans="1:29" x14ac:dyDescent="0.15">
      <c r="A26" s="7"/>
    </row>
    <row r="27" spans="1:29" x14ac:dyDescent="0.15">
      <c r="A27" s="7"/>
    </row>
    <row r="28" spans="1:29" x14ac:dyDescent="0.15">
      <c r="A28" s="7"/>
    </row>
    <row r="29" spans="1:29" x14ac:dyDescent="0.15">
      <c r="A29" s="7"/>
    </row>
    <row r="30" spans="1:29" x14ac:dyDescent="0.15">
      <c r="A30" s="7"/>
    </row>
    <row r="31" spans="1:29" x14ac:dyDescent="0.15">
      <c r="A31" s="7"/>
    </row>
    <row r="32" spans="1:29" x14ac:dyDescent="0.15">
      <c r="A32" s="7"/>
    </row>
    <row r="33" spans="1:2" x14ac:dyDescent="0.15">
      <c r="A33" s="7"/>
    </row>
    <row r="34" spans="1:2" x14ac:dyDescent="0.15">
      <c r="A34" s="7"/>
    </row>
    <row r="35" spans="1:2" x14ac:dyDescent="0.15">
      <c r="A35" s="7"/>
    </row>
    <row r="36" spans="1:2" x14ac:dyDescent="0.15">
      <c r="A36" s="7"/>
    </row>
    <row r="37" spans="1:2" x14ac:dyDescent="0.15">
      <c r="A37" s="7"/>
    </row>
    <row r="38" spans="1:2" x14ac:dyDescent="0.15">
      <c r="A38" s="7"/>
    </row>
    <row r="39" spans="1:2" x14ac:dyDescent="0.15">
      <c r="A39" s="7"/>
    </row>
    <row r="40" spans="1:2" x14ac:dyDescent="0.15">
      <c r="A40" s="7"/>
    </row>
    <row r="41" spans="1:2" x14ac:dyDescent="0.15">
      <c r="A41" s="7"/>
    </row>
    <row r="42" spans="1:2" x14ac:dyDescent="0.15">
      <c r="A42" s="7"/>
    </row>
    <row r="47" spans="1:2" ht="18" x14ac:dyDescent="0.15">
      <c r="A47" s="57" t="s">
        <v>227</v>
      </c>
    </row>
    <row r="48" spans="1:2" x14ac:dyDescent="0.15">
      <c r="B48" s="56" t="s">
        <v>408</v>
      </c>
    </row>
  </sheetData>
  <mergeCells count="2">
    <mergeCell ref="U10:AC10"/>
    <mergeCell ref="T8:AC9"/>
  </mergeCells>
  <pageMargins left="0.7" right="0.7" top="0.75" bottom="0.75" header="0.3" footer="0.3"/>
  <pageSetup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J18"/>
  <sheetViews>
    <sheetView workbookViewId="0">
      <selection activeCell="C21" sqref="C21"/>
    </sheetView>
  </sheetViews>
  <sheetFormatPr baseColWidth="10" defaultColWidth="8.83203125" defaultRowHeight="13" x14ac:dyDescent="0.15"/>
  <cols>
    <col min="1" max="1" width="15.33203125" style="3" customWidth="1"/>
    <col min="2" max="10" width="8.83203125" style="3"/>
  </cols>
  <sheetData>
    <row r="2" spans="1:7" x14ac:dyDescent="0.15">
      <c r="A2" s="43" t="s">
        <v>354</v>
      </c>
    </row>
    <row r="3" spans="1:7" x14ac:dyDescent="0.15">
      <c r="A3" s="3" t="s">
        <v>342</v>
      </c>
    </row>
    <row r="5" spans="1:7" x14ac:dyDescent="0.15">
      <c r="A5" s="3" t="s">
        <v>343</v>
      </c>
      <c r="B5" s="3" t="s">
        <v>353</v>
      </c>
    </row>
    <row r="7" spans="1:7" x14ac:dyDescent="0.15">
      <c r="A7" s="3" t="s">
        <v>351</v>
      </c>
      <c r="B7" s="186">
        <v>100</v>
      </c>
      <c r="G7" s="4"/>
    </row>
    <row r="8" spans="1:7" x14ac:dyDescent="0.15">
      <c r="A8" s="3" t="s">
        <v>352</v>
      </c>
      <c r="B8" s="186">
        <v>7.5</v>
      </c>
    </row>
    <row r="9" spans="1:7" x14ac:dyDescent="0.15">
      <c r="A9" s="3" t="s">
        <v>350</v>
      </c>
      <c r="B9" s="186">
        <v>0.5</v>
      </c>
    </row>
    <row r="11" spans="1:7" x14ac:dyDescent="0.15">
      <c r="A11" s="188" t="s">
        <v>343</v>
      </c>
      <c r="B11" s="189">
        <f>EXP(0.947*LN(B7)-0.815*B8+0.398*(LN(B9))+4.625)</f>
        <v>13.433123882209046</v>
      </c>
      <c r="C11" s="185" t="s">
        <v>344</v>
      </c>
      <c r="D11" s="185"/>
    </row>
    <row r="13" spans="1:7" x14ac:dyDescent="0.15">
      <c r="A13" s="3" t="s">
        <v>345</v>
      </c>
    </row>
    <row r="14" spans="1:7" x14ac:dyDescent="0.15">
      <c r="A14" s="3" t="s">
        <v>346</v>
      </c>
    </row>
    <row r="15" spans="1:7" x14ac:dyDescent="0.15">
      <c r="A15" s="3" t="s">
        <v>347</v>
      </c>
    </row>
    <row r="17" spans="1:1" x14ac:dyDescent="0.15">
      <c r="A17" s="3" t="s">
        <v>348</v>
      </c>
    </row>
    <row r="18" spans="1:1" x14ac:dyDescent="0.15">
      <c r="A18" s="187" t="s">
        <v>349</v>
      </c>
    </row>
  </sheetData>
  <hyperlinks>
    <hyperlink ref="A18" r:id="rId1" xr:uid="{00000000-0004-0000-0C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104"/>
  <sheetViews>
    <sheetView zoomScaleNormal="100" workbookViewId="0">
      <pane xSplit="3" ySplit="5" topLeftCell="D6" activePane="bottomRight" state="frozen"/>
      <selection pane="topRight" activeCell="D1" sqref="D1"/>
      <selection pane="bottomLeft" activeCell="A5" sqref="A5"/>
      <selection pane="bottomRight" activeCell="A47" sqref="A47:XFD47"/>
    </sheetView>
  </sheetViews>
  <sheetFormatPr baseColWidth="10" defaultColWidth="8.83203125" defaultRowHeight="13" x14ac:dyDescent="0.15"/>
  <cols>
    <col min="1" max="1" width="2.5" style="4" customWidth="1"/>
    <col min="2" max="2" width="22.6640625" style="3" customWidth="1"/>
    <col min="3" max="3" width="5.5" style="4" customWidth="1"/>
    <col min="4" max="4" width="2.5" style="4" customWidth="1"/>
    <col min="5" max="5" width="11.5" style="170" customWidth="1"/>
    <col min="6" max="6" width="7.6640625" style="170" customWidth="1"/>
    <col min="7" max="7" width="11.33203125" style="170" customWidth="1"/>
  </cols>
  <sheetData>
    <row r="1" spans="1:8" ht="16" x14ac:dyDescent="0.15">
      <c r="B1" s="217" t="s">
        <v>469</v>
      </c>
    </row>
    <row r="3" spans="1:8" x14ac:dyDescent="0.15">
      <c r="E3" s="140"/>
      <c r="F3" s="176" t="s">
        <v>281</v>
      </c>
      <c r="G3" s="140"/>
    </row>
    <row r="4" spans="1:8" x14ac:dyDescent="0.15">
      <c r="E4" s="255" t="s">
        <v>333</v>
      </c>
      <c r="F4" s="255"/>
      <c r="G4" s="176" t="s">
        <v>312</v>
      </c>
    </row>
    <row r="5" spans="1:8" ht="44" x14ac:dyDescent="0.15">
      <c r="A5" s="172"/>
      <c r="B5" s="235"/>
      <c r="C5" s="235" t="s">
        <v>20</v>
      </c>
      <c r="D5" s="236"/>
      <c r="E5" s="237" t="s">
        <v>507</v>
      </c>
      <c r="F5" s="237" t="s">
        <v>508</v>
      </c>
      <c r="G5" s="237" t="s">
        <v>509</v>
      </c>
    </row>
    <row r="6" spans="1:8" x14ac:dyDescent="0.15">
      <c r="B6" s="238" t="s">
        <v>212</v>
      </c>
      <c r="C6" s="238"/>
      <c r="D6" s="239"/>
      <c r="E6" s="240"/>
      <c r="F6" s="240"/>
      <c r="G6" s="240"/>
    </row>
    <row r="7" spans="1:8" x14ac:dyDescent="0.15">
      <c r="B7" s="177" t="s">
        <v>28</v>
      </c>
      <c r="C7" s="178" t="s">
        <v>21</v>
      </c>
      <c r="E7" s="180">
        <v>55</v>
      </c>
      <c r="F7" s="242">
        <v>100</v>
      </c>
      <c r="G7" s="242" t="s">
        <v>330</v>
      </c>
    </row>
    <row r="8" spans="1:8" x14ac:dyDescent="0.15">
      <c r="B8" s="243" t="s">
        <v>0</v>
      </c>
      <c r="C8" s="244" t="s">
        <v>21</v>
      </c>
      <c r="D8" s="245"/>
      <c r="E8" s="246">
        <v>6</v>
      </c>
      <c r="F8" s="246">
        <v>6</v>
      </c>
      <c r="G8" s="246" t="s">
        <v>34</v>
      </c>
    </row>
    <row r="9" spans="1:8" x14ac:dyDescent="0.15">
      <c r="B9" s="177" t="s">
        <v>1</v>
      </c>
      <c r="C9" s="178" t="s">
        <v>21</v>
      </c>
      <c r="E9" s="180">
        <v>10</v>
      </c>
      <c r="F9" s="180">
        <v>10</v>
      </c>
      <c r="G9" s="180">
        <v>8</v>
      </c>
    </row>
    <row r="10" spans="1:8" x14ac:dyDescent="0.15">
      <c r="B10" s="243" t="s">
        <v>2</v>
      </c>
      <c r="C10" s="244" t="s">
        <v>21</v>
      </c>
      <c r="D10" s="245"/>
      <c r="E10" s="246">
        <v>300</v>
      </c>
      <c r="F10" s="246">
        <v>300</v>
      </c>
      <c r="G10" s="246">
        <v>700</v>
      </c>
      <c r="H10" s="76"/>
    </row>
    <row r="11" spans="1:8" x14ac:dyDescent="0.15">
      <c r="B11" s="177" t="s">
        <v>3</v>
      </c>
      <c r="C11" s="178" t="s">
        <v>21</v>
      </c>
      <c r="E11" s="180">
        <v>4</v>
      </c>
      <c r="F11" s="180">
        <v>4</v>
      </c>
      <c r="G11" s="180" t="s">
        <v>34</v>
      </c>
    </row>
    <row r="12" spans="1:8" x14ac:dyDescent="0.15">
      <c r="B12" s="243" t="s">
        <v>232</v>
      </c>
      <c r="C12" s="244" t="s">
        <v>21</v>
      </c>
      <c r="D12" s="245"/>
      <c r="E12" s="246">
        <v>500</v>
      </c>
      <c r="F12" s="246">
        <v>500</v>
      </c>
      <c r="G12" s="246">
        <v>750</v>
      </c>
      <c r="H12" s="76"/>
    </row>
    <row r="13" spans="1:8" x14ac:dyDescent="0.15">
      <c r="B13" s="177" t="s">
        <v>4</v>
      </c>
      <c r="C13" s="178" t="s">
        <v>21</v>
      </c>
      <c r="E13" s="180" t="s">
        <v>380</v>
      </c>
      <c r="F13" s="180">
        <v>5</v>
      </c>
      <c r="G13" s="180">
        <v>0.12</v>
      </c>
    </row>
    <row r="14" spans="1:8" x14ac:dyDescent="0.15">
      <c r="B14" s="243" t="s">
        <v>5</v>
      </c>
      <c r="C14" s="244" t="s">
        <v>22</v>
      </c>
      <c r="D14" s="245"/>
      <c r="E14" s="246" t="s">
        <v>43</v>
      </c>
      <c r="F14" s="246" t="s">
        <v>34</v>
      </c>
      <c r="G14" s="246" t="s">
        <v>34</v>
      </c>
    </row>
    <row r="15" spans="1:8" x14ac:dyDescent="0.15">
      <c r="B15" s="177" t="s">
        <v>274</v>
      </c>
      <c r="C15" s="178" t="s">
        <v>21</v>
      </c>
      <c r="E15" s="180">
        <v>50</v>
      </c>
      <c r="F15" s="180">
        <v>50</v>
      </c>
      <c r="G15" s="180" t="s">
        <v>34</v>
      </c>
    </row>
    <row r="16" spans="1:8" x14ac:dyDescent="0.15">
      <c r="B16" s="243" t="s">
        <v>24</v>
      </c>
      <c r="C16" s="244" t="s">
        <v>21</v>
      </c>
      <c r="D16" s="245"/>
      <c r="E16" s="246">
        <v>4.9000000000000004</v>
      </c>
      <c r="F16" s="246">
        <v>4.9000000000000004</v>
      </c>
      <c r="G16" s="246">
        <v>27</v>
      </c>
    </row>
    <row r="17" spans="2:7" x14ac:dyDescent="0.15">
      <c r="B17" s="177" t="s">
        <v>25</v>
      </c>
      <c r="C17" s="178" t="s">
        <v>21</v>
      </c>
      <c r="E17" s="180">
        <v>1</v>
      </c>
      <c r="F17" s="180">
        <v>8</v>
      </c>
      <c r="G17" s="180">
        <v>1.5</v>
      </c>
    </row>
    <row r="18" spans="2:7" x14ac:dyDescent="0.15">
      <c r="B18" s="243" t="s">
        <v>31</v>
      </c>
      <c r="C18" s="244" t="s">
        <v>21</v>
      </c>
      <c r="D18" s="245"/>
      <c r="E18" s="246">
        <v>50</v>
      </c>
      <c r="F18" s="246">
        <v>50</v>
      </c>
      <c r="G18" s="246">
        <v>1</v>
      </c>
    </row>
    <row r="19" spans="2:7" x14ac:dyDescent="0.15">
      <c r="B19" s="177" t="s">
        <v>6</v>
      </c>
      <c r="C19" s="178" t="s">
        <v>21</v>
      </c>
      <c r="E19" s="180" t="s">
        <v>502</v>
      </c>
      <c r="F19" s="180">
        <v>200</v>
      </c>
      <c r="G19" s="180">
        <v>1.3</v>
      </c>
    </row>
    <row r="20" spans="2:7" x14ac:dyDescent="0.15">
      <c r="B20" s="243" t="s">
        <v>7</v>
      </c>
      <c r="C20" s="244" t="s">
        <v>21</v>
      </c>
      <c r="D20" s="245"/>
      <c r="E20" s="246">
        <v>300</v>
      </c>
      <c r="F20" s="247">
        <v>300</v>
      </c>
      <c r="G20" s="247" t="s">
        <v>332</v>
      </c>
    </row>
    <row r="21" spans="2:7" x14ac:dyDescent="0.15">
      <c r="B21" s="177" t="s">
        <v>8</v>
      </c>
      <c r="C21" s="178" t="s">
        <v>21</v>
      </c>
      <c r="E21" s="180" t="s">
        <v>382</v>
      </c>
      <c r="F21" s="180">
        <v>10</v>
      </c>
      <c r="G21" s="180">
        <v>4.4000000000000004</v>
      </c>
    </row>
    <row r="22" spans="2:7" x14ac:dyDescent="0.15">
      <c r="B22" s="243" t="s">
        <v>239</v>
      </c>
      <c r="C22" s="244" t="s">
        <v>21</v>
      </c>
      <c r="D22" s="245"/>
      <c r="E22" s="246">
        <v>2500</v>
      </c>
      <c r="F22" s="246">
        <v>2500</v>
      </c>
      <c r="G22" s="246" t="s">
        <v>34</v>
      </c>
    </row>
    <row r="23" spans="2:7" x14ac:dyDescent="0.15">
      <c r="B23" s="179" t="s">
        <v>9</v>
      </c>
      <c r="C23" s="180" t="s">
        <v>22</v>
      </c>
      <c r="E23" s="180" t="s">
        <v>43</v>
      </c>
      <c r="F23" s="180" t="s">
        <v>34</v>
      </c>
      <c r="G23" s="180" t="s">
        <v>34</v>
      </c>
    </row>
    <row r="24" spans="2:7" x14ac:dyDescent="0.15">
      <c r="B24" s="243" t="s">
        <v>10</v>
      </c>
      <c r="C24" s="244" t="s">
        <v>21</v>
      </c>
      <c r="D24" s="245"/>
      <c r="E24" s="246">
        <v>50</v>
      </c>
      <c r="F24" s="247">
        <v>50</v>
      </c>
      <c r="G24" s="247" t="s">
        <v>330</v>
      </c>
    </row>
    <row r="25" spans="2:7" x14ac:dyDescent="0.15">
      <c r="B25" s="177" t="s">
        <v>11</v>
      </c>
      <c r="C25" s="178" t="s">
        <v>21</v>
      </c>
      <c r="E25" s="180">
        <v>0.06</v>
      </c>
      <c r="F25" s="180">
        <v>1</v>
      </c>
      <c r="G25" s="180">
        <v>1.6E-2</v>
      </c>
    </row>
    <row r="26" spans="2:7" x14ac:dyDescent="0.15">
      <c r="B26" s="243" t="s">
        <v>30</v>
      </c>
      <c r="C26" s="244" t="s">
        <v>21</v>
      </c>
      <c r="D26" s="245"/>
      <c r="E26" s="246">
        <v>10</v>
      </c>
      <c r="F26" s="246">
        <v>10</v>
      </c>
      <c r="G26" s="246" t="s">
        <v>34</v>
      </c>
    </row>
    <row r="27" spans="2:7" x14ac:dyDescent="0.15">
      <c r="B27" s="177" t="s">
        <v>12</v>
      </c>
      <c r="C27" s="178" t="s">
        <v>21</v>
      </c>
      <c r="E27" s="180">
        <v>20</v>
      </c>
      <c r="F27" s="180">
        <v>20</v>
      </c>
      <c r="G27" s="180">
        <v>5</v>
      </c>
    </row>
    <row r="28" spans="2:7" x14ac:dyDescent="0.15">
      <c r="B28" s="243" t="s">
        <v>13</v>
      </c>
      <c r="C28" s="244" t="s">
        <v>22</v>
      </c>
      <c r="D28" s="245"/>
      <c r="E28" s="246" t="s">
        <v>43</v>
      </c>
      <c r="F28" s="246" t="s">
        <v>34</v>
      </c>
      <c r="G28" s="246" t="s">
        <v>34</v>
      </c>
    </row>
    <row r="29" spans="2:7" x14ac:dyDescent="0.15">
      <c r="B29" s="177" t="s">
        <v>26</v>
      </c>
      <c r="C29" s="178" t="s">
        <v>220</v>
      </c>
      <c r="E29" s="180">
        <v>13.5</v>
      </c>
      <c r="F29" s="180">
        <v>13.5</v>
      </c>
      <c r="G29" s="180" t="s">
        <v>34</v>
      </c>
    </row>
    <row r="30" spans="2:7" x14ac:dyDescent="0.15">
      <c r="B30" s="243" t="s">
        <v>14</v>
      </c>
      <c r="C30" s="244" t="s">
        <v>21</v>
      </c>
      <c r="D30" s="245"/>
      <c r="E30" s="246">
        <v>1</v>
      </c>
      <c r="F30" s="246">
        <v>20</v>
      </c>
      <c r="G30" s="246">
        <v>10</v>
      </c>
    </row>
    <row r="31" spans="2:7" x14ac:dyDescent="0.15">
      <c r="B31" s="177" t="s">
        <v>15</v>
      </c>
      <c r="C31" s="178" t="s">
        <v>21</v>
      </c>
      <c r="E31" s="180">
        <v>0.25</v>
      </c>
      <c r="F31" s="180">
        <v>100</v>
      </c>
      <c r="G31" s="180">
        <v>0.7</v>
      </c>
    </row>
    <row r="32" spans="2:7" x14ac:dyDescent="0.15">
      <c r="B32" s="248" t="s">
        <v>16</v>
      </c>
      <c r="C32" s="246" t="s">
        <v>22</v>
      </c>
      <c r="D32" s="245"/>
      <c r="E32" s="246" t="s">
        <v>43</v>
      </c>
      <c r="F32" s="246" t="s">
        <v>34</v>
      </c>
      <c r="G32" s="246" t="s">
        <v>34</v>
      </c>
    </row>
    <row r="33" spans="1:7" x14ac:dyDescent="0.15">
      <c r="B33" s="177" t="s">
        <v>18</v>
      </c>
      <c r="C33" s="178" t="s">
        <v>21</v>
      </c>
      <c r="E33" s="180">
        <v>0.8</v>
      </c>
      <c r="F33" s="180">
        <v>2</v>
      </c>
      <c r="G33" s="180" t="s">
        <v>34</v>
      </c>
    </row>
    <row r="34" spans="1:7" x14ac:dyDescent="0.15">
      <c r="B34" s="243" t="s">
        <v>27</v>
      </c>
      <c r="C34" s="244" t="s">
        <v>21</v>
      </c>
      <c r="D34" s="245"/>
      <c r="E34" s="246">
        <v>10</v>
      </c>
      <c r="F34" s="246">
        <v>10</v>
      </c>
      <c r="G34" s="246" t="s">
        <v>34</v>
      </c>
    </row>
    <row r="35" spans="1:7" x14ac:dyDescent="0.15">
      <c r="B35" s="177" t="s">
        <v>37</v>
      </c>
      <c r="C35" s="178" t="s">
        <v>21</v>
      </c>
      <c r="E35" s="180">
        <v>100</v>
      </c>
      <c r="F35" s="180">
        <v>100</v>
      </c>
      <c r="G35" s="180">
        <v>100</v>
      </c>
    </row>
    <row r="36" spans="1:7" x14ac:dyDescent="0.15">
      <c r="B36" s="243" t="s">
        <v>19</v>
      </c>
      <c r="C36" s="244" t="s">
        <v>21</v>
      </c>
      <c r="D36" s="245"/>
      <c r="E36" s="246" t="s">
        <v>384</v>
      </c>
      <c r="F36" s="246">
        <v>2000</v>
      </c>
      <c r="G36" s="246">
        <v>5</v>
      </c>
    </row>
    <row r="37" spans="1:7" x14ac:dyDescent="0.15">
      <c r="B37"/>
      <c r="C37" s="198"/>
      <c r="D37" s="198"/>
      <c r="E37" s="143" t="s">
        <v>455</v>
      </c>
      <c r="F37" s="198"/>
      <c r="G37" s="198"/>
    </row>
    <row r="38" spans="1:7" x14ac:dyDescent="0.15">
      <c r="A38"/>
      <c r="B38" s="5" t="s">
        <v>207</v>
      </c>
      <c r="C38"/>
      <c r="D38" s="10"/>
    </row>
    <row r="39" spans="1:7" ht="15" x14ac:dyDescent="0.15">
      <c r="A39" s="51"/>
      <c r="B39" s="143" t="s">
        <v>412</v>
      </c>
      <c r="C39" s="143"/>
      <c r="D39" s="143"/>
      <c r="E39" s="143"/>
      <c r="F39" s="143"/>
      <c r="G39" s="143"/>
    </row>
    <row r="40" spans="1:7" ht="15" x14ac:dyDescent="0.15">
      <c r="A40" s="51"/>
      <c r="B40" s="254" t="s">
        <v>413</v>
      </c>
      <c r="C40" s="254"/>
      <c r="D40" s="254"/>
      <c r="E40" s="254"/>
      <c r="F40" s="254"/>
      <c r="G40" s="254"/>
    </row>
    <row r="41" spans="1:7" x14ac:dyDescent="0.15">
      <c r="E41" s="2"/>
      <c r="F41" s="2"/>
      <c r="G41" s="2"/>
    </row>
    <row r="42" spans="1:7" x14ac:dyDescent="0.15">
      <c r="E42" s="2"/>
      <c r="F42" s="2"/>
      <c r="G42" s="2"/>
    </row>
    <row r="43" spans="1:7" x14ac:dyDescent="0.15">
      <c r="E43" s="140"/>
      <c r="F43" s="176" t="s">
        <v>281</v>
      </c>
      <c r="G43" s="140"/>
    </row>
    <row r="44" spans="1:7" x14ac:dyDescent="0.15">
      <c r="E44" s="255" t="s">
        <v>333</v>
      </c>
      <c r="F44" s="255"/>
      <c r="G44" s="176" t="s">
        <v>312</v>
      </c>
    </row>
    <row r="45" spans="1:7" ht="44" x14ac:dyDescent="0.15">
      <c r="A45" s="172"/>
      <c r="B45" s="235"/>
      <c r="C45" s="235" t="s">
        <v>20</v>
      </c>
      <c r="D45" s="236"/>
      <c r="E45" s="237" t="s">
        <v>510</v>
      </c>
      <c r="F45" s="237" t="s">
        <v>511</v>
      </c>
      <c r="G45" s="237" t="s">
        <v>509</v>
      </c>
    </row>
    <row r="46" spans="1:7" x14ac:dyDescent="0.15">
      <c r="B46" s="238" t="s">
        <v>337</v>
      </c>
      <c r="C46" s="241"/>
      <c r="D46" s="239"/>
      <c r="E46" s="238"/>
      <c r="F46" s="241"/>
      <c r="G46" s="241"/>
    </row>
    <row r="47" spans="1:7" ht="16" x14ac:dyDescent="0.15">
      <c r="B47" s="181" t="s">
        <v>339</v>
      </c>
      <c r="C47" s="178" t="s">
        <v>22</v>
      </c>
      <c r="E47" s="180">
        <v>350</v>
      </c>
      <c r="F47" s="180">
        <v>350</v>
      </c>
      <c r="G47" s="180" t="s">
        <v>34</v>
      </c>
    </row>
    <row r="48" spans="1:7" ht="16" x14ac:dyDescent="0.15">
      <c r="B48" s="249" t="s">
        <v>233</v>
      </c>
      <c r="C48" s="244" t="s">
        <v>22</v>
      </c>
      <c r="D48" s="245"/>
      <c r="E48" s="246">
        <v>0.01</v>
      </c>
      <c r="F48" s="246">
        <v>0.02</v>
      </c>
      <c r="G48" s="246">
        <v>0.02</v>
      </c>
    </row>
    <row r="49" spans="2:7" ht="16" x14ac:dyDescent="0.15">
      <c r="B49" s="182" t="s">
        <v>331</v>
      </c>
      <c r="C49" s="178" t="s">
        <v>21</v>
      </c>
      <c r="E49" s="180">
        <v>0.1</v>
      </c>
      <c r="F49" s="180">
        <v>0.1</v>
      </c>
      <c r="G49" s="180">
        <v>0.5</v>
      </c>
    </row>
    <row r="50" spans="2:7" ht="14" x14ac:dyDescent="0.15">
      <c r="B50" s="249" t="s">
        <v>67</v>
      </c>
      <c r="C50" s="244" t="s">
        <v>22</v>
      </c>
      <c r="D50" s="245"/>
      <c r="E50" s="246">
        <v>113</v>
      </c>
      <c r="F50" s="246">
        <v>113</v>
      </c>
      <c r="G50" s="246">
        <v>120</v>
      </c>
    </row>
    <row r="51" spans="2:7" x14ac:dyDescent="0.15">
      <c r="B51" s="177" t="s">
        <v>36</v>
      </c>
      <c r="C51" s="180" t="s">
        <v>21</v>
      </c>
      <c r="E51" s="180">
        <v>5</v>
      </c>
      <c r="F51" s="180">
        <v>100</v>
      </c>
      <c r="G51" s="180">
        <v>1</v>
      </c>
    </row>
    <row r="52" spans="2:7" ht="14" x14ac:dyDescent="0.15">
      <c r="B52" s="250" t="s">
        <v>54</v>
      </c>
      <c r="C52" s="246" t="s">
        <v>22</v>
      </c>
      <c r="D52" s="245"/>
      <c r="E52" s="246" t="s">
        <v>43</v>
      </c>
      <c r="F52" s="246" t="s">
        <v>34</v>
      </c>
      <c r="G52" s="246" t="s">
        <v>34</v>
      </c>
    </row>
    <row r="53" spans="2:7" ht="14" x14ac:dyDescent="0.15">
      <c r="B53" s="181" t="s">
        <v>236</v>
      </c>
      <c r="C53" s="180" t="s">
        <v>22</v>
      </c>
      <c r="E53" s="180">
        <v>5</v>
      </c>
      <c r="F53" s="180" t="s">
        <v>34</v>
      </c>
      <c r="G53" s="180" t="s">
        <v>34</v>
      </c>
    </row>
    <row r="54" spans="2:7" ht="24" x14ac:dyDescent="0.15">
      <c r="B54" s="250" t="s">
        <v>360</v>
      </c>
      <c r="C54" s="251" t="s">
        <v>361</v>
      </c>
      <c r="D54" s="245"/>
      <c r="E54" s="246">
        <v>0</v>
      </c>
      <c r="F54" s="246">
        <v>0</v>
      </c>
      <c r="G54" s="246" t="s">
        <v>34</v>
      </c>
    </row>
    <row r="55" spans="2:7" ht="14" x14ac:dyDescent="0.15">
      <c r="B55" s="182" t="s">
        <v>50</v>
      </c>
      <c r="C55" s="178" t="s">
        <v>22</v>
      </c>
      <c r="E55" s="180">
        <v>1</v>
      </c>
      <c r="F55" s="180">
        <v>1</v>
      </c>
      <c r="G55" s="180">
        <v>1.1599999999999999</v>
      </c>
    </row>
    <row r="56" spans="2:7" ht="14" x14ac:dyDescent="0.15">
      <c r="B56" s="249" t="s">
        <v>53</v>
      </c>
      <c r="C56" s="244" t="s">
        <v>22</v>
      </c>
      <c r="D56" s="245"/>
      <c r="E56" s="246">
        <v>500</v>
      </c>
      <c r="F56" s="246" t="s">
        <v>34</v>
      </c>
      <c r="G56" s="246" t="s">
        <v>34</v>
      </c>
    </row>
    <row r="57" spans="2:7" ht="14" x14ac:dyDescent="0.15">
      <c r="B57" s="182" t="s">
        <v>409</v>
      </c>
      <c r="C57" s="178" t="s">
        <v>21</v>
      </c>
      <c r="E57" s="180">
        <v>0.05</v>
      </c>
      <c r="F57" s="180">
        <v>0.05</v>
      </c>
      <c r="G57" s="180">
        <v>2</v>
      </c>
    </row>
    <row r="58" spans="2:7" ht="14" x14ac:dyDescent="0.15">
      <c r="B58" s="249" t="s">
        <v>338</v>
      </c>
      <c r="C58" s="244" t="s">
        <v>22</v>
      </c>
      <c r="D58" s="245"/>
      <c r="E58" s="246">
        <v>10</v>
      </c>
      <c r="F58" s="246">
        <v>10</v>
      </c>
      <c r="G58" s="246" t="s">
        <v>34</v>
      </c>
    </row>
    <row r="59" spans="2:7" ht="16" x14ac:dyDescent="0.15">
      <c r="B59" s="182" t="s">
        <v>340</v>
      </c>
      <c r="C59" s="178" t="s">
        <v>22</v>
      </c>
      <c r="E59" s="180">
        <v>2.2999999999999998</v>
      </c>
      <c r="F59" s="180">
        <v>10</v>
      </c>
      <c r="G59" s="180">
        <v>4</v>
      </c>
    </row>
    <row r="60" spans="2:7" ht="16" x14ac:dyDescent="0.15">
      <c r="B60" s="249" t="s">
        <v>341</v>
      </c>
      <c r="C60" s="244" t="s">
        <v>22</v>
      </c>
      <c r="D60" s="245"/>
      <c r="E60" s="246">
        <v>0.06</v>
      </c>
      <c r="F60" s="246">
        <v>1</v>
      </c>
      <c r="G60" s="246">
        <v>0.03</v>
      </c>
    </row>
    <row r="61" spans="2:7" ht="14" x14ac:dyDescent="0.15">
      <c r="B61" s="181" t="s">
        <v>222</v>
      </c>
      <c r="C61" s="180" t="s">
        <v>23</v>
      </c>
      <c r="E61" s="180" t="s">
        <v>194</v>
      </c>
      <c r="F61" s="180" t="s">
        <v>194</v>
      </c>
      <c r="G61" s="180" t="s">
        <v>238</v>
      </c>
    </row>
    <row r="62" spans="2:7" ht="14" x14ac:dyDescent="0.15">
      <c r="B62" s="250" t="s">
        <v>223</v>
      </c>
      <c r="C62" s="244" t="s">
        <v>22</v>
      </c>
      <c r="D62" s="245"/>
      <c r="E62" s="246">
        <v>2.5000000000000001E-2</v>
      </c>
      <c r="F62" s="246">
        <v>2.5000000000000001E-2</v>
      </c>
      <c r="G62" s="246">
        <v>6.2E-2</v>
      </c>
    </row>
    <row r="63" spans="2:7" ht="14" x14ac:dyDescent="0.15">
      <c r="B63" s="182" t="s">
        <v>17</v>
      </c>
      <c r="C63" s="178" t="s">
        <v>22</v>
      </c>
      <c r="E63" s="180">
        <v>250</v>
      </c>
      <c r="F63" s="180">
        <v>250</v>
      </c>
      <c r="G63" s="180" t="s">
        <v>34</v>
      </c>
    </row>
    <row r="64" spans="2:7" ht="14" x14ac:dyDescent="0.15">
      <c r="B64" s="249" t="s">
        <v>40</v>
      </c>
      <c r="C64" s="244" t="s">
        <v>41</v>
      </c>
      <c r="D64" s="245"/>
      <c r="E64" s="246" t="s">
        <v>287</v>
      </c>
      <c r="F64" s="246" t="s">
        <v>34</v>
      </c>
      <c r="G64" s="247" t="s">
        <v>287</v>
      </c>
    </row>
    <row r="65" spans="1:7" ht="14" x14ac:dyDescent="0.15">
      <c r="B65" s="182" t="s">
        <v>29</v>
      </c>
      <c r="C65" s="178" t="s">
        <v>22</v>
      </c>
      <c r="E65" s="180">
        <v>450</v>
      </c>
      <c r="F65" s="180">
        <v>450</v>
      </c>
      <c r="G65" s="180" t="s">
        <v>34</v>
      </c>
    </row>
    <row r="66" spans="1:7" ht="14" x14ac:dyDescent="0.15">
      <c r="B66" s="249" t="s">
        <v>214</v>
      </c>
      <c r="C66" s="244" t="s">
        <v>22</v>
      </c>
      <c r="D66" s="245"/>
      <c r="E66" s="246">
        <v>15</v>
      </c>
      <c r="F66" s="246">
        <v>50</v>
      </c>
      <c r="G66" s="247" t="s">
        <v>330</v>
      </c>
    </row>
    <row r="68" spans="1:7" x14ac:dyDescent="0.15">
      <c r="A68"/>
      <c r="B68" s="5" t="s">
        <v>207</v>
      </c>
      <c r="C68"/>
      <c r="D68" s="10"/>
    </row>
    <row r="69" spans="1:7" ht="15" x14ac:dyDescent="0.15">
      <c r="A69" s="51"/>
      <c r="B69" s="143" t="s">
        <v>412</v>
      </c>
      <c r="C69" s="143"/>
      <c r="D69" s="143"/>
      <c r="E69" s="143"/>
      <c r="F69" s="143"/>
      <c r="G69" s="143"/>
    </row>
    <row r="70" spans="1:7" ht="15" x14ac:dyDescent="0.15">
      <c r="A70" s="51"/>
      <c r="B70" s="254" t="s">
        <v>413</v>
      </c>
      <c r="C70" s="254"/>
      <c r="D70" s="254"/>
      <c r="E70" s="254"/>
      <c r="F70" s="254"/>
      <c r="G70" s="254"/>
    </row>
    <row r="85" spans="1:7" s="5" customFormat="1" x14ac:dyDescent="0.15">
      <c r="A85" s="4"/>
      <c r="B85" s="3"/>
      <c r="C85" s="4"/>
      <c r="D85" s="4"/>
      <c r="E85" s="13"/>
      <c r="F85" s="13"/>
      <c r="G85" s="13"/>
    </row>
    <row r="86" spans="1:7" s="5" customFormat="1" x14ac:dyDescent="0.15">
      <c r="A86" s="4"/>
      <c r="B86" s="3"/>
      <c r="C86" s="4"/>
      <c r="D86" s="4"/>
      <c r="E86" s="13"/>
      <c r="F86" s="13"/>
      <c r="G86" s="13"/>
    </row>
    <row r="87" spans="1:7" s="5" customFormat="1" x14ac:dyDescent="0.15">
      <c r="A87" s="4"/>
      <c r="B87" s="3"/>
      <c r="C87" s="4"/>
      <c r="D87" s="4"/>
      <c r="E87" s="13"/>
      <c r="F87" s="13"/>
      <c r="G87" s="13"/>
    </row>
    <row r="88" spans="1:7" s="5" customFormat="1" x14ac:dyDescent="0.15">
      <c r="A88" s="4"/>
      <c r="B88" s="3"/>
      <c r="C88" s="4"/>
      <c r="D88" s="4"/>
      <c r="E88" s="13"/>
      <c r="F88" s="13"/>
      <c r="G88" s="13"/>
    </row>
    <row r="89" spans="1:7" s="5" customFormat="1" x14ac:dyDescent="0.15">
      <c r="A89" s="4"/>
      <c r="B89" s="3"/>
      <c r="C89" s="4"/>
      <c r="D89" s="4"/>
      <c r="E89" s="13"/>
      <c r="F89" s="13"/>
      <c r="G89" s="13"/>
    </row>
    <row r="90" spans="1:7" s="5" customFormat="1" x14ac:dyDescent="0.15">
      <c r="A90" s="4"/>
      <c r="B90" s="3"/>
      <c r="C90" s="4"/>
      <c r="D90" s="4"/>
      <c r="E90" s="13"/>
      <c r="F90" s="13"/>
      <c r="G90" s="13"/>
    </row>
    <row r="91" spans="1:7" s="5" customFormat="1" x14ac:dyDescent="0.15">
      <c r="A91" s="4"/>
      <c r="B91" s="3"/>
      <c r="C91" s="4"/>
      <c r="D91" s="4"/>
      <c r="E91" s="13"/>
      <c r="F91" s="13"/>
      <c r="G91" s="13"/>
    </row>
    <row r="92" spans="1:7" s="5" customFormat="1" x14ac:dyDescent="0.15">
      <c r="A92" s="4"/>
      <c r="B92" s="3"/>
      <c r="C92" s="4"/>
      <c r="D92" s="4"/>
      <c r="E92" s="13"/>
      <c r="F92" s="13"/>
      <c r="G92" s="13"/>
    </row>
    <row r="93" spans="1:7" s="5" customFormat="1" x14ac:dyDescent="0.15">
      <c r="A93" s="4"/>
      <c r="B93" s="3"/>
      <c r="C93" s="4"/>
      <c r="D93" s="4"/>
      <c r="E93" s="13"/>
      <c r="F93" s="13"/>
      <c r="G93" s="13"/>
    </row>
    <row r="94" spans="1:7" s="5" customFormat="1" x14ac:dyDescent="0.15">
      <c r="A94" s="4"/>
      <c r="B94" s="3"/>
      <c r="C94" s="4"/>
      <c r="D94" s="4"/>
      <c r="E94" s="13"/>
      <c r="F94" s="13"/>
      <c r="G94" s="13"/>
    </row>
    <row r="95" spans="1:7" s="5" customFormat="1" x14ac:dyDescent="0.15">
      <c r="A95" s="4"/>
      <c r="B95" s="3"/>
      <c r="C95" s="4"/>
      <c r="D95" s="4"/>
      <c r="E95" s="13"/>
      <c r="F95" s="13"/>
      <c r="G95" s="13"/>
    </row>
    <row r="96" spans="1:7" s="5" customFormat="1" x14ac:dyDescent="0.15">
      <c r="A96" s="4"/>
      <c r="B96" s="3"/>
      <c r="C96" s="4"/>
      <c r="D96" s="4"/>
      <c r="E96" s="13"/>
      <c r="F96" s="13"/>
      <c r="G96" s="13"/>
    </row>
    <row r="97" spans="1:7" s="5" customFormat="1" x14ac:dyDescent="0.15">
      <c r="A97" s="4"/>
      <c r="B97" s="3"/>
      <c r="C97" s="4"/>
      <c r="D97" s="4"/>
      <c r="E97" s="13"/>
      <c r="F97" s="13"/>
      <c r="G97" s="13"/>
    </row>
    <row r="98" spans="1:7" s="5" customFormat="1" x14ac:dyDescent="0.15">
      <c r="A98" s="4"/>
      <c r="B98" s="3"/>
      <c r="C98" s="4"/>
      <c r="D98" s="4"/>
      <c r="E98" s="13"/>
      <c r="F98" s="13"/>
      <c r="G98" s="13"/>
    </row>
    <row r="99" spans="1:7" s="5" customFormat="1" x14ac:dyDescent="0.15">
      <c r="A99" s="4"/>
      <c r="B99" s="3"/>
      <c r="C99" s="4"/>
      <c r="D99" s="4"/>
      <c r="E99" s="13"/>
      <c r="F99" s="13"/>
      <c r="G99" s="13"/>
    </row>
    <row r="100" spans="1:7" s="5" customFormat="1" x14ac:dyDescent="0.15">
      <c r="A100" s="4"/>
      <c r="B100" s="3"/>
      <c r="C100" s="4"/>
      <c r="D100" s="4"/>
      <c r="E100" s="13"/>
      <c r="F100" s="13"/>
      <c r="G100" s="13"/>
    </row>
    <row r="101" spans="1:7" s="5" customFormat="1" x14ac:dyDescent="0.15">
      <c r="A101" s="4"/>
      <c r="B101" s="3"/>
      <c r="C101" s="4"/>
      <c r="D101" s="4"/>
      <c r="E101" s="13"/>
      <c r="F101" s="13"/>
      <c r="G101" s="13"/>
    </row>
    <row r="102" spans="1:7" s="5" customFormat="1" x14ac:dyDescent="0.15">
      <c r="A102" s="4"/>
      <c r="B102" s="3"/>
      <c r="C102" s="4"/>
      <c r="D102" s="4"/>
      <c r="E102" s="13"/>
      <c r="F102" s="13"/>
      <c r="G102" s="13"/>
    </row>
    <row r="103" spans="1:7" s="5" customFormat="1" x14ac:dyDescent="0.15">
      <c r="A103" s="4"/>
      <c r="B103" s="3"/>
      <c r="C103" s="4"/>
      <c r="D103" s="4"/>
      <c r="E103" s="13"/>
      <c r="F103" s="13"/>
      <c r="G103" s="13"/>
    </row>
    <row r="104" spans="1:7" s="5" customFormat="1" x14ac:dyDescent="0.15">
      <c r="A104" s="4"/>
      <c r="B104" s="3"/>
      <c r="C104" s="4"/>
      <c r="D104" s="4"/>
      <c r="E104" s="13"/>
      <c r="F104" s="13"/>
      <c r="G104" s="13"/>
    </row>
  </sheetData>
  <mergeCells count="4">
    <mergeCell ref="B70:G70"/>
    <mergeCell ref="E4:F4"/>
    <mergeCell ref="E44:F44"/>
    <mergeCell ref="B40:G40"/>
  </mergeCells>
  <pageMargins left="0.45" right="0.2" top="0.5" bottom="0.5" header="0.3" footer="0.3"/>
  <pageSetup scale="99" fitToHeight="2" orientation="landscape" horizontalDpi="1200" verticalDpi="1200" r:id="rId1"/>
  <headerFooter>
    <oddHeader xml:space="preserve">&amp;C&amp;"Arial,Bold"&amp;16COMPARISON OF CRITERIA FROM ALL IRMA USES&amp;R&amp;12                    &amp;8 </oddHeader>
    <oddFooter>&amp;CPage &amp;P of  &amp;N&amp;Ras of: Mar 2016</oddFooter>
  </headerFooter>
  <rowBreaks count="1" manualBreakCount="1">
    <brk id="41" min="1" max="15" man="1"/>
  </rowBreaks>
  <ignoredErrors>
    <ignoredError sqref="G7:G9 G63 G66 G11 G13:G24"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992AA-9567-694E-91DF-428A1F687EF8}">
  <sheetPr>
    <tabColor rgb="FF92D050"/>
  </sheetPr>
  <dimension ref="A1:O102"/>
  <sheetViews>
    <sheetView zoomScale="110" zoomScaleNormal="110" workbookViewId="0">
      <pane xSplit="3" ySplit="4" topLeftCell="D5" activePane="bottomRight" state="frozen"/>
      <selection pane="topRight" activeCell="D1" sqref="D1"/>
      <selection pane="bottomLeft" activeCell="A5" sqref="A5"/>
      <selection pane="bottomRight" activeCell="R56" sqref="R56"/>
    </sheetView>
  </sheetViews>
  <sheetFormatPr baseColWidth="10" defaultColWidth="8.83203125" defaultRowHeight="13" x14ac:dyDescent="0.15"/>
  <cols>
    <col min="1" max="1" width="2.5" style="4" customWidth="1"/>
    <col min="2" max="2" width="22.6640625" style="3" customWidth="1"/>
    <col min="3" max="3" width="5.5" style="4" customWidth="1"/>
    <col min="4" max="4" width="2.5" style="4" customWidth="1"/>
    <col min="5" max="5" width="12.1640625" style="171" customWidth="1"/>
    <col min="6" max="6" width="15.1640625" style="170" customWidth="1"/>
    <col min="7" max="7" width="11.5" style="171" customWidth="1"/>
    <col min="8" max="8" width="11.83203125" style="171" bestFit="1" customWidth="1"/>
    <col min="9" max="9" width="9.1640625" style="171" bestFit="1" customWidth="1"/>
    <col min="10" max="10" width="2.5" style="4" customWidth="1"/>
    <col min="11" max="11" width="12.1640625" style="171" customWidth="1"/>
    <col min="12" max="12" width="2.5" style="4" customWidth="1"/>
    <col min="13" max="13" width="10.33203125" style="12" customWidth="1"/>
    <col min="14" max="14" width="11.83203125" style="171" customWidth="1"/>
  </cols>
  <sheetData>
    <row r="1" spans="1:15" ht="16" x14ac:dyDescent="0.15">
      <c r="B1" s="217" t="s">
        <v>469</v>
      </c>
    </row>
    <row r="3" spans="1:15" x14ac:dyDescent="0.15">
      <c r="E3" s="256" t="s">
        <v>333</v>
      </c>
      <c r="F3" s="256"/>
      <c r="G3" s="256"/>
      <c r="H3" s="256"/>
      <c r="I3" s="256"/>
      <c r="K3" s="252" t="s">
        <v>333</v>
      </c>
      <c r="M3" s="257" t="s">
        <v>312</v>
      </c>
      <c r="N3" s="257"/>
    </row>
    <row r="4" spans="1:15" ht="30" x14ac:dyDescent="0.15">
      <c r="A4" s="172"/>
      <c r="B4" s="235"/>
      <c r="C4" s="235" t="s">
        <v>20</v>
      </c>
      <c r="D4" s="236"/>
      <c r="E4" s="237" t="s">
        <v>512</v>
      </c>
      <c r="F4" s="237" t="s">
        <v>513</v>
      </c>
      <c r="G4" s="237" t="s">
        <v>514</v>
      </c>
      <c r="H4" s="235" t="s">
        <v>204</v>
      </c>
      <c r="I4" s="235" t="s">
        <v>206</v>
      </c>
      <c r="J4" s="236"/>
      <c r="K4" s="237" t="s">
        <v>515</v>
      </c>
      <c r="L4" s="236"/>
      <c r="M4" s="237" t="s">
        <v>516</v>
      </c>
      <c r="N4" s="237" t="s">
        <v>517</v>
      </c>
    </row>
    <row r="5" spans="1:15" x14ac:dyDescent="0.15">
      <c r="B5" s="238" t="s">
        <v>212</v>
      </c>
      <c r="C5" s="238"/>
      <c r="D5" s="239"/>
      <c r="E5" s="240"/>
      <c r="F5" s="240"/>
      <c r="G5" s="240"/>
      <c r="H5" s="240"/>
      <c r="I5" s="240"/>
      <c r="J5" s="239"/>
      <c r="K5" s="241"/>
      <c r="L5" s="239"/>
      <c r="M5" s="238"/>
      <c r="N5" s="241"/>
    </row>
    <row r="6" spans="1:15" x14ac:dyDescent="0.15">
      <c r="B6" s="177" t="s">
        <v>28</v>
      </c>
      <c r="C6" s="178" t="s">
        <v>21</v>
      </c>
      <c r="E6" s="178">
        <f>'Fresh Water Aquatic'!C6</f>
        <v>55</v>
      </c>
      <c r="F6" s="178">
        <f>'Drinking Water &amp; Human Health'!C6</f>
        <v>100</v>
      </c>
      <c r="G6" s="178">
        <f>'Ag &amp; Irrigation'!C5</f>
        <v>5000</v>
      </c>
      <c r="H6" s="178" t="str">
        <f>Recreational!C5</f>
        <v>-</v>
      </c>
      <c r="I6" s="178" t="str">
        <f>Industrial!C6</f>
        <v>-</v>
      </c>
      <c r="K6" s="178">
        <f>Aquaculture!C7</f>
        <v>30</v>
      </c>
      <c r="M6" s="178" t="s">
        <v>34</v>
      </c>
      <c r="N6" s="178">
        <f>Aquaculture!J7</f>
        <v>10</v>
      </c>
    </row>
    <row r="7" spans="1:15" x14ac:dyDescent="0.15">
      <c r="B7" s="243" t="s">
        <v>0</v>
      </c>
      <c r="C7" s="244" t="s">
        <v>21</v>
      </c>
      <c r="D7" s="245"/>
      <c r="E7" s="244">
        <f>'Fresh Water Aquatic'!C7</f>
        <v>9</v>
      </c>
      <c r="F7" s="244">
        <f>'Drinking Water &amp; Human Health'!C7</f>
        <v>6</v>
      </c>
      <c r="G7" s="244" t="s">
        <v>34</v>
      </c>
      <c r="H7" s="244">
        <f>Recreational!C6</f>
        <v>6</v>
      </c>
      <c r="I7" s="244" t="str">
        <f>Industrial!C7</f>
        <v>-</v>
      </c>
      <c r="J7" s="245"/>
      <c r="K7" s="244" t="str">
        <f>Aquaculture!C8</f>
        <v>-</v>
      </c>
      <c r="L7" s="245"/>
      <c r="M7" s="244" t="s">
        <v>34</v>
      </c>
      <c r="N7" s="244" t="str">
        <f>Aquaculture!J8</f>
        <v>-</v>
      </c>
    </row>
    <row r="8" spans="1:15" x14ac:dyDescent="0.15">
      <c r="B8" s="177" t="s">
        <v>1</v>
      </c>
      <c r="C8" s="178" t="s">
        <v>21</v>
      </c>
      <c r="E8" s="178">
        <f>'Fresh Water Aquatic'!C8</f>
        <v>20</v>
      </c>
      <c r="F8" s="178">
        <f>'Drinking Water &amp; Human Health'!C8</f>
        <v>10</v>
      </c>
      <c r="G8" s="178">
        <f>'Ag &amp; Irrigation'!C6</f>
        <v>100</v>
      </c>
      <c r="H8" s="178">
        <f>Recreational!C7</f>
        <v>10</v>
      </c>
      <c r="I8" s="178">
        <f>Industrial!C8</f>
        <v>40</v>
      </c>
      <c r="K8" s="178">
        <f>Aquaculture!C9</f>
        <v>50</v>
      </c>
      <c r="M8" s="178">
        <f>'Marine Aquatic'!C6</f>
        <v>12.5</v>
      </c>
      <c r="N8" s="178">
        <f>Aquaculture!J9</f>
        <v>8</v>
      </c>
    </row>
    <row r="9" spans="1:15" x14ac:dyDescent="0.15">
      <c r="B9" s="243" t="s">
        <v>2</v>
      </c>
      <c r="C9" s="244" t="s">
        <v>21</v>
      </c>
      <c r="D9" s="245"/>
      <c r="E9" s="244" t="s">
        <v>34</v>
      </c>
      <c r="F9" s="244">
        <f>'Drinking Water &amp; Human Health'!C9</f>
        <v>2000</v>
      </c>
      <c r="G9" s="244">
        <f>'Ag &amp; Irrigation'!C7</f>
        <v>300</v>
      </c>
      <c r="H9" s="244">
        <f>Recreational!C8</f>
        <v>700</v>
      </c>
      <c r="I9" s="244">
        <f>Industrial!C9</f>
        <v>3000</v>
      </c>
      <c r="J9" s="245"/>
      <c r="K9" s="244" t="s">
        <v>34</v>
      </c>
      <c r="L9" s="245"/>
      <c r="M9" s="244">
        <f>'Marine Aquatic'!C7</f>
        <v>700</v>
      </c>
      <c r="N9" s="244" t="s">
        <v>34</v>
      </c>
      <c r="O9" s="76"/>
    </row>
    <row r="10" spans="1:15" x14ac:dyDescent="0.15">
      <c r="B10" s="177" t="s">
        <v>3</v>
      </c>
      <c r="C10" s="178" t="s">
        <v>21</v>
      </c>
      <c r="E10" s="178" t="s">
        <v>34</v>
      </c>
      <c r="F10" s="178">
        <f>'Drinking Water &amp; Human Health'!C10</f>
        <v>4</v>
      </c>
      <c r="G10" s="178">
        <f>'Ag &amp; Irrigation'!C8</f>
        <v>100</v>
      </c>
      <c r="H10" s="178" t="str">
        <f>Recreational!C9</f>
        <v>-</v>
      </c>
      <c r="I10" s="178" t="s">
        <v>34</v>
      </c>
      <c r="K10" s="178" t="s">
        <v>34</v>
      </c>
      <c r="M10" s="178" t="s">
        <v>34</v>
      </c>
      <c r="N10" s="178" t="s">
        <v>34</v>
      </c>
    </row>
    <row r="11" spans="1:15" x14ac:dyDescent="0.15">
      <c r="B11" s="243" t="s">
        <v>232</v>
      </c>
      <c r="C11" s="244" t="s">
        <v>21</v>
      </c>
      <c r="D11" s="245"/>
      <c r="E11" s="244">
        <f>'Fresh Water Aquatic'!C10</f>
        <v>750</v>
      </c>
      <c r="F11" s="244">
        <f>'Drinking Water &amp; Human Health'!C11</f>
        <v>2400</v>
      </c>
      <c r="G11" s="244">
        <f>'Ag &amp; Irrigation'!C9</f>
        <v>500</v>
      </c>
      <c r="H11" s="244">
        <f>Recreational!C10</f>
        <v>500</v>
      </c>
      <c r="I11" s="244">
        <f>Industrial!C11</f>
        <v>3000</v>
      </c>
      <c r="J11" s="245"/>
      <c r="K11" s="244">
        <f>Aquaculture!C10</f>
        <v>750</v>
      </c>
      <c r="L11" s="245"/>
      <c r="M11" s="244" t="s">
        <v>34</v>
      </c>
      <c r="N11" s="244">
        <f>Aquaculture!J10</f>
        <v>750</v>
      </c>
      <c r="O11" s="76"/>
    </row>
    <row r="12" spans="1:15" x14ac:dyDescent="0.15">
      <c r="B12" s="177" t="s">
        <v>4</v>
      </c>
      <c r="C12" s="178" t="s">
        <v>21</v>
      </c>
      <c r="E12" s="178" t="str">
        <f>'Fresh Water Aquatic'!C11</f>
        <v>1.8 *</v>
      </c>
      <c r="F12" s="178">
        <f>'Drinking Water &amp; Human Health'!C12</f>
        <v>5</v>
      </c>
      <c r="G12" s="178">
        <f>'Ag &amp; Irrigation'!C10</f>
        <v>5</v>
      </c>
      <c r="H12" s="178">
        <f>Recreational!C11</f>
        <v>3</v>
      </c>
      <c r="I12" s="178">
        <f>Industrial!C12</f>
        <v>5</v>
      </c>
      <c r="K12" s="253" t="str">
        <f>Aquaculture!C11</f>
        <v>0.2</v>
      </c>
      <c r="M12" s="178">
        <f>'Marine Aquatic'!C8</f>
        <v>0.12</v>
      </c>
      <c r="N12" s="178">
        <f>Aquaculture!J11</f>
        <v>0.12</v>
      </c>
    </row>
    <row r="13" spans="1:15" x14ac:dyDescent="0.15">
      <c r="B13" s="243" t="s">
        <v>5</v>
      </c>
      <c r="C13" s="244" t="s">
        <v>22</v>
      </c>
      <c r="D13" s="245"/>
      <c r="E13" s="244" t="str">
        <f>'Fresh Water Aquatic'!C12</f>
        <v>measure</v>
      </c>
      <c r="F13" s="244" t="s">
        <v>34</v>
      </c>
      <c r="G13" s="244" t="s">
        <v>34</v>
      </c>
      <c r="H13" s="244" t="s">
        <v>34</v>
      </c>
      <c r="I13" s="244" t="s">
        <v>34</v>
      </c>
      <c r="J13" s="245"/>
      <c r="K13" s="244" t="s">
        <v>34</v>
      </c>
      <c r="L13" s="245"/>
      <c r="M13" s="244" t="s">
        <v>34</v>
      </c>
      <c r="N13" s="244" t="s">
        <v>34</v>
      </c>
    </row>
    <row r="14" spans="1:15" x14ac:dyDescent="0.15">
      <c r="B14" s="177" t="s">
        <v>274</v>
      </c>
      <c r="C14" s="178" t="s">
        <v>21</v>
      </c>
      <c r="E14" s="178" t="s">
        <v>34</v>
      </c>
      <c r="F14" s="178">
        <f>'Drinking Water &amp; Human Health'!C13</f>
        <v>50</v>
      </c>
      <c r="G14" s="178">
        <f>'Ag &amp; Irrigation'!C11</f>
        <v>100</v>
      </c>
      <c r="H14" s="178">
        <f>Recreational!C12</f>
        <v>50</v>
      </c>
      <c r="I14" s="178" t="s">
        <v>34</v>
      </c>
      <c r="K14" s="178" t="s">
        <v>34</v>
      </c>
      <c r="M14" s="178" t="s">
        <v>34</v>
      </c>
      <c r="N14" s="178" t="s">
        <v>34</v>
      </c>
    </row>
    <row r="15" spans="1:15" x14ac:dyDescent="0.15">
      <c r="B15" s="243" t="s">
        <v>24</v>
      </c>
      <c r="C15" s="244" t="s">
        <v>21</v>
      </c>
      <c r="D15" s="245"/>
      <c r="E15" s="244">
        <f>'Fresh Water Aquatic'!C13</f>
        <v>8.9</v>
      </c>
      <c r="F15" s="244" t="s">
        <v>34</v>
      </c>
      <c r="G15" s="244">
        <f>'Ag &amp; Irrigation'!C12</f>
        <v>4.9000000000000004</v>
      </c>
      <c r="H15" s="244">
        <f>Recreational!C13</f>
        <v>10</v>
      </c>
      <c r="I15" s="244" t="s">
        <v>34</v>
      </c>
      <c r="J15" s="245"/>
      <c r="K15" s="244" t="s">
        <v>34</v>
      </c>
      <c r="L15" s="245"/>
      <c r="M15" s="244">
        <f>'Marine Aquatic'!C9</f>
        <v>27</v>
      </c>
      <c r="N15" s="244" t="s">
        <v>34</v>
      </c>
    </row>
    <row r="16" spans="1:15" x14ac:dyDescent="0.15">
      <c r="B16" s="177" t="s">
        <v>25</v>
      </c>
      <c r="C16" s="178" t="s">
        <v>21</v>
      </c>
      <c r="E16" s="178">
        <f>'Fresh Water Aquatic'!C14</f>
        <v>1</v>
      </c>
      <c r="F16" s="178" t="s">
        <v>34</v>
      </c>
      <c r="G16" s="178">
        <f>'Ag &amp; Irrigation'!C13</f>
        <v>8</v>
      </c>
      <c r="H16" s="178" t="s">
        <v>34</v>
      </c>
      <c r="I16" s="178">
        <f>Industrial!C13</f>
        <v>20</v>
      </c>
      <c r="K16" s="178">
        <f>Aquaculture!C12</f>
        <v>20</v>
      </c>
      <c r="M16" s="178">
        <f>'Marine Aquatic'!C10</f>
        <v>1.5</v>
      </c>
      <c r="N16" s="178">
        <f>Aquaculture!J12</f>
        <v>2</v>
      </c>
    </row>
    <row r="17" spans="2:14" x14ac:dyDescent="0.15">
      <c r="B17" s="243" t="s">
        <v>31</v>
      </c>
      <c r="C17" s="244" t="s">
        <v>21</v>
      </c>
      <c r="D17" s="245"/>
      <c r="E17" s="244" t="s">
        <v>34</v>
      </c>
      <c r="F17" s="244" t="s">
        <v>34</v>
      </c>
      <c r="G17" s="244">
        <f>'Ag &amp; Irrigation'!C14</f>
        <v>50</v>
      </c>
      <c r="H17" s="244" t="s">
        <v>34</v>
      </c>
      <c r="I17" s="244" t="str">
        <f>Industrial!C14</f>
        <v>-</v>
      </c>
      <c r="J17" s="245"/>
      <c r="K17" s="244" t="s">
        <v>34</v>
      </c>
      <c r="L17" s="245"/>
      <c r="M17" s="244">
        <f>'Marine Aquatic'!C11</f>
        <v>1</v>
      </c>
      <c r="N17" s="244" t="s">
        <v>34</v>
      </c>
    </row>
    <row r="18" spans="2:14" x14ac:dyDescent="0.15">
      <c r="B18" s="177" t="s">
        <v>6</v>
      </c>
      <c r="C18" s="178" t="s">
        <v>21</v>
      </c>
      <c r="E18" s="178" t="str">
        <f>'Fresh Water Aquatic'!C15</f>
        <v>2.4 *</v>
      </c>
      <c r="F18" s="178">
        <f>'Drinking Water &amp; Human Health'!C14</f>
        <v>2000</v>
      </c>
      <c r="G18" s="178">
        <f>'Ag &amp; Irrigation'!C15</f>
        <v>200</v>
      </c>
      <c r="H18" s="178">
        <f>Recreational!C14</f>
        <v>200</v>
      </c>
      <c r="I18" s="178">
        <f>Industrial!C15</f>
        <v>50</v>
      </c>
      <c r="K18" s="178">
        <f>Aquaculture!C13</f>
        <v>1</v>
      </c>
      <c r="M18" s="178">
        <f>'Marine Aquatic'!C12</f>
        <v>1.3</v>
      </c>
      <c r="N18" s="178">
        <f>Aquaculture!J13</f>
        <v>3</v>
      </c>
    </row>
    <row r="19" spans="2:14" x14ac:dyDescent="0.15">
      <c r="B19" s="243" t="s">
        <v>7</v>
      </c>
      <c r="C19" s="244" t="s">
        <v>21</v>
      </c>
      <c r="D19" s="245"/>
      <c r="E19" s="244">
        <f>'Fresh Water Aquatic'!C16</f>
        <v>300</v>
      </c>
      <c r="F19" s="244">
        <f>'Drinking Water &amp; Human Health'!C15</f>
        <v>300</v>
      </c>
      <c r="G19" s="244">
        <f>'Ag &amp; Irrigation'!C16</f>
        <v>5000</v>
      </c>
      <c r="H19" s="244">
        <f>Recreational!C15</f>
        <v>300</v>
      </c>
      <c r="I19" s="244">
        <f>Industrial!C16</f>
        <v>7500</v>
      </c>
      <c r="J19" s="245"/>
      <c r="K19" s="244">
        <f>Aquaculture!C14</f>
        <v>10</v>
      </c>
      <c r="L19" s="245"/>
      <c r="M19" s="244" t="s">
        <v>34</v>
      </c>
      <c r="N19" s="244">
        <f>Aquaculture!J14</f>
        <v>2</v>
      </c>
    </row>
    <row r="20" spans="2:14" x14ac:dyDescent="0.15">
      <c r="B20" s="177" t="s">
        <v>8</v>
      </c>
      <c r="C20" s="178" t="s">
        <v>21</v>
      </c>
      <c r="E20" s="178" t="str">
        <f>'Fresh Water Aquatic'!C17</f>
        <v>2.5 *</v>
      </c>
      <c r="F20" s="178">
        <f>'Drinking Water &amp; Human Health'!C16</f>
        <v>10</v>
      </c>
      <c r="G20" s="178">
        <f>'Ag &amp; Irrigation'!C17</f>
        <v>50</v>
      </c>
      <c r="H20" s="178">
        <f>Recreational!C16</f>
        <v>10</v>
      </c>
      <c r="I20" s="178">
        <f>Industrial!C17</f>
        <v>30</v>
      </c>
      <c r="K20" s="178">
        <f>Aquaculture!C15</f>
        <v>2.5</v>
      </c>
      <c r="M20" s="178">
        <f>'Marine Aquatic'!C13</f>
        <v>4.4000000000000004</v>
      </c>
      <c r="N20" s="178">
        <f>Aquaculture!J15</f>
        <v>8.1</v>
      </c>
    </row>
    <row r="21" spans="2:14" x14ac:dyDescent="0.15">
      <c r="B21" s="243" t="s">
        <v>239</v>
      </c>
      <c r="C21" s="244" t="s">
        <v>21</v>
      </c>
      <c r="D21" s="245"/>
      <c r="E21" s="244" t="s">
        <v>34</v>
      </c>
      <c r="F21" s="244" t="s">
        <v>34</v>
      </c>
      <c r="G21" s="244">
        <f>'Ag &amp; Irrigation'!C18</f>
        <v>2500</v>
      </c>
      <c r="H21" s="244" t="s">
        <v>34</v>
      </c>
      <c r="I21" s="244" t="s">
        <v>34</v>
      </c>
      <c r="J21" s="245"/>
      <c r="K21" s="244" t="s">
        <v>34</v>
      </c>
      <c r="L21" s="245"/>
      <c r="M21" s="244" t="s">
        <v>34</v>
      </c>
      <c r="N21" s="244" t="s">
        <v>34</v>
      </c>
    </row>
    <row r="22" spans="2:14" x14ac:dyDescent="0.15">
      <c r="B22" s="179" t="s">
        <v>9</v>
      </c>
      <c r="C22" s="180" t="s">
        <v>22</v>
      </c>
      <c r="E22" s="178" t="str">
        <f>'Fresh Water Aquatic'!C18</f>
        <v>measure</v>
      </c>
      <c r="F22" s="178" t="s">
        <v>34</v>
      </c>
      <c r="G22" s="178" t="s">
        <v>34</v>
      </c>
      <c r="H22" s="178" t="s">
        <v>34</v>
      </c>
      <c r="I22" s="178" t="s">
        <v>34</v>
      </c>
      <c r="K22" s="178" t="s">
        <v>34</v>
      </c>
      <c r="M22" s="178" t="s">
        <v>34</v>
      </c>
      <c r="N22" s="178" t="s">
        <v>34</v>
      </c>
    </row>
    <row r="23" spans="2:14" x14ac:dyDescent="0.15">
      <c r="B23" s="243" t="s">
        <v>10</v>
      </c>
      <c r="C23" s="244" t="s">
        <v>21</v>
      </c>
      <c r="D23" s="245"/>
      <c r="E23" s="244">
        <f>'Fresh Water Aquatic'!C19</f>
        <v>430</v>
      </c>
      <c r="F23" s="244">
        <f>'Drinking Water &amp; Human Health'!C17</f>
        <v>50</v>
      </c>
      <c r="G23" s="244">
        <f>'Ag &amp; Irrigation'!C19</f>
        <v>200</v>
      </c>
      <c r="H23" s="244">
        <f>Recreational!C17</f>
        <v>100</v>
      </c>
      <c r="I23" s="244">
        <f>Industrial!C18</f>
        <v>2000</v>
      </c>
      <c r="J23" s="245"/>
      <c r="K23" s="244">
        <f>Aquaculture!C16</f>
        <v>10</v>
      </c>
      <c r="L23" s="245"/>
      <c r="M23" s="244" t="s">
        <v>34</v>
      </c>
      <c r="N23" s="244">
        <f>Aquaculture!J16</f>
        <v>10</v>
      </c>
    </row>
    <row r="24" spans="2:14" x14ac:dyDescent="0.15">
      <c r="B24" s="177" t="s">
        <v>11</v>
      </c>
      <c r="C24" s="178" t="s">
        <v>21</v>
      </c>
      <c r="E24" s="178">
        <f>'Fresh Water Aquatic'!C20</f>
        <v>0.06</v>
      </c>
      <c r="F24" s="178">
        <f>'Drinking Water &amp; Human Health'!C18</f>
        <v>1</v>
      </c>
      <c r="G24" s="178">
        <f>'Ag &amp; Irrigation'!C20</f>
        <v>2</v>
      </c>
      <c r="H24" s="178">
        <f>Recreational!C18</f>
        <v>1</v>
      </c>
      <c r="I24" s="178">
        <f>Industrial!C19</f>
        <v>1.8</v>
      </c>
      <c r="K24" s="178">
        <f>Aquaculture!C17</f>
        <v>0.77</v>
      </c>
      <c r="M24" s="178">
        <f>'Marine Aquatic'!C14</f>
        <v>0.1</v>
      </c>
      <c r="N24" s="178">
        <f>Aquaculture!J17</f>
        <v>1.6E-2</v>
      </c>
    </row>
    <row r="25" spans="2:14" x14ac:dyDescent="0.15">
      <c r="B25" s="243" t="s">
        <v>30</v>
      </c>
      <c r="C25" s="244" t="s">
        <v>21</v>
      </c>
      <c r="D25" s="245"/>
      <c r="E25" s="244">
        <f>'Fresh Water Aquatic'!C21</f>
        <v>73</v>
      </c>
      <c r="F25" s="244">
        <f>'Drinking Water &amp; Human Health'!C19</f>
        <v>50</v>
      </c>
      <c r="G25" s="244">
        <f>'Ag &amp; Irrigation'!C21</f>
        <v>10</v>
      </c>
      <c r="H25" s="244" t="s">
        <v>34</v>
      </c>
      <c r="I25" s="244" t="str">
        <f>Industrial!C20</f>
        <v>-</v>
      </c>
      <c r="J25" s="245"/>
      <c r="K25" s="244" t="s">
        <v>34</v>
      </c>
      <c r="L25" s="245"/>
      <c r="M25" s="244" t="s">
        <v>34</v>
      </c>
      <c r="N25" s="244" t="s">
        <v>34</v>
      </c>
    </row>
    <row r="26" spans="2:14" x14ac:dyDescent="0.15">
      <c r="B26" s="177" t="s">
        <v>12</v>
      </c>
      <c r="C26" s="178" t="s">
        <v>21</v>
      </c>
      <c r="E26" s="178" t="str">
        <f>'Fresh Water Aquatic'!C22</f>
        <v>52 *</v>
      </c>
      <c r="F26" s="178">
        <f>'Drinking Water &amp; Human Health'!C20</f>
        <v>20</v>
      </c>
      <c r="G26" s="178">
        <f>'Ag &amp; Irrigation'!C22</f>
        <v>200</v>
      </c>
      <c r="H26" s="178">
        <f>Recreational!C19</f>
        <v>20</v>
      </c>
      <c r="I26" s="178">
        <f>Industrial!C21</f>
        <v>74</v>
      </c>
      <c r="K26" s="178">
        <f>Aquaculture!C18</f>
        <v>52</v>
      </c>
      <c r="M26" s="178">
        <f>'Marine Aquatic'!C15</f>
        <v>7</v>
      </c>
      <c r="N26" s="178">
        <f>Aquaculture!J18</f>
        <v>5</v>
      </c>
    </row>
    <row r="27" spans="2:14" x14ac:dyDescent="0.15">
      <c r="B27" s="243" t="s">
        <v>13</v>
      </c>
      <c r="C27" s="244" t="s">
        <v>22</v>
      </c>
      <c r="D27" s="245"/>
      <c r="E27" s="244" t="str">
        <f>'Fresh Water Aquatic'!C23</f>
        <v>measure</v>
      </c>
      <c r="F27" s="244" t="s">
        <v>34</v>
      </c>
      <c r="G27" s="244" t="s">
        <v>34</v>
      </c>
      <c r="H27" s="244" t="s">
        <v>34</v>
      </c>
      <c r="I27" s="244" t="s">
        <v>34</v>
      </c>
      <c r="J27" s="245"/>
      <c r="K27" s="244" t="s">
        <v>34</v>
      </c>
      <c r="L27" s="245"/>
      <c r="M27" s="244" t="s">
        <v>34</v>
      </c>
      <c r="N27" s="244" t="s">
        <v>34</v>
      </c>
    </row>
    <row r="28" spans="2:14" x14ac:dyDescent="0.15">
      <c r="B28" s="177" t="s">
        <v>26</v>
      </c>
      <c r="C28" s="178" t="s">
        <v>220</v>
      </c>
      <c r="E28" s="178" t="s">
        <v>34</v>
      </c>
      <c r="F28" s="178">
        <f>'Drinking Water &amp; Human Health'!C21</f>
        <v>13.5</v>
      </c>
      <c r="G28" s="178">
        <f>'Ag &amp; Irrigation'!C23</f>
        <v>54</v>
      </c>
      <c r="H28" s="178" t="s">
        <v>34</v>
      </c>
      <c r="I28" s="178" t="str">
        <f>Industrial!C22</f>
        <v>-</v>
      </c>
      <c r="K28" s="178" t="s">
        <v>34</v>
      </c>
      <c r="M28" s="178" t="s">
        <v>34</v>
      </c>
      <c r="N28" s="178" t="s">
        <v>34</v>
      </c>
    </row>
    <row r="29" spans="2:14" x14ac:dyDescent="0.15">
      <c r="B29" s="243" t="s">
        <v>14</v>
      </c>
      <c r="C29" s="244" t="s">
        <v>21</v>
      </c>
      <c r="D29" s="245"/>
      <c r="E29" s="244">
        <f>'Fresh Water Aquatic'!C24</f>
        <v>1</v>
      </c>
      <c r="F29" s="244">
        <f>'Drinking Water &amp; Human Health'!C22</f>
        <v>50</v>
      </c>
      <c r="G29" s="244">
        <f>'Ag &amp; Irrigation'!C24</f>
        <v>20</v>
      </c>
      <c r="H29" s="244">
        <f>Recreational!C20</f>
        <v>10</v>
      </c>
      <c r="I29" s="244">
        <f>Industrial!C23</f>
        <v>40</v>
      </c>
      <c r="J29" s="245"/>
      <c r="K29" s="244">
        <f>Aquaculture!C19</f>
        <v>5</v>
      </c>
      <c r="L29" s="245"/>
      <c r="M29" s="244">
        <f>'Marine Aquatic'!C16</f>
        <v>71</v>
      </c>
      <c r="N29" s="244">
        <f>Aquaculture!J19</f>
        <v>10</v>
      </c>
    </row>
    <row r="30" spans="2:14" x14ac:dyDescent="0.15">
      <c r="B30" s="177" t="s">
        <v>15</v>
      </c>
      <c r="C30" s="178" t="s">
        <v>21</v>
      </c>
      <c r="E30" s="178">
        <f>'Fresh Water Aquatic'!C25</f>
        <v>0.25</v>
      </c>
      <c r="F30" s="178">
        <f>'Drinking Water &amp; Human Health'!C23</f>
        <v>100</v>
      </c>
      <c r="G30" s="178" t="s">
        <v>34</v>
      </c>
      <c r="H30" s="178">
        <f>Recreational!C21</f>
        <v>50</v>
      </c>
      <c r="I30" s="178" t="str">
        <f>Industrial!C24</f>
        <v>-</v>
      </c>
      <c r="K30" s="178">
        <f>Aquaculture!C20</f>
        <v>3</v>
      </c>
      <c r="M30" s="178">
        <f>'Marine Aquatic'!C17</f>
        <v>1.4</v>
      </c>
      <c r="N30" s="178">
        <f>Aquaculture!J20</f>
        <v>0.7</v>
      </c>
    </row>
    <row r="31" spans="2:14" x14ac:dyDescent="0.15">
      <c r="B31" s="248" t="s">
        <v>16</v>
      </c>
      <c r="C31" s="246" t="s">
        <v>22</v>
      </c>
      <c r="D31" s="245"/>
      <c r="E31" s="244" t="str">
        <f>'Fresh Water Aquatic'!C26</f>
        <v>measure</v>
      </c>
      <c r="F31" s="244" t="s">
        <v>34</v>
      </c>
      <c r="G31" s="244" t="s">
        <v>34</v>
      </c>
      <c r="H31" s="244" t="s">
        <v>34</v>
      </c>
      <c r="I31" s="244" t="s">
        <v>34</v>
      </c>
      <c r="J31" s="245"/>
      <c r="K31" s="244" t="s">
        <v>34</v>
      </c>
      <c r="L31" s="245"/>
      <c r="M31" s="244" t="s">
        <v>34</v>
      </c>
      <c r="N31" s="244" t="s">
        <v>34</v>
      </c>
    </row>
    <row r="32" spans="2:14" x14ac:dyDescent="0.15">
      <c r="B32" s="177" t="s">
        <v>18</v>
      </c>
      <c r="C32" s="178" t="s">
        <v>21</v>
      </c>
      <c r="E32" s="178">
        <f>'Fresh Water Aquatic'!C27</f>
        <v>0.8</v>
      </c>
      <c r="F32" s="178">
        <f>'Drinking Water &amp; Human Health'!C24</f>
        <v>2</v>
      </c>
      <c r="G32" s="178" t="s">
        <v>34</v>
      </c>
      <c r="H32" s="178" t="s">
        <v>34</v>
      </c>
      <c r="I32" s="178" t="str">
        <f>Industrial!C25</f>
        <v>-</v>
      </c>
      <c r="K32" s="178" t="s">
        <v>34</v>
      </c>
      <c r="M32" s="178" t="s">
        <v>34</v>
      </c>
      <c r="N32" s="178" t="s">
        <v>34</v>
      </c>
    </row>
    <row r="33" spans="1:14" x14ac:dyDescent="0.15">
      <c r="B33" s="243" t="s">
        <v>27</v>
      </c>
      <c r="C33" s="244" t="s">
        <v>21</v>
      </c>
      <c r="D33" s="245"/>
      <c r="E33" s="244">
        <f>'Fresh Water Aquatic'!C28</f>
        <v>15</v>
      </c>
      <c r="F33" s="244">
        <f>'Drinking Water &amp; Human Health'!C25</f>
        <v>30</v>
      </c>
      <c r="G33" s="244">
        <f>'Ag &amp; Irrigation'!C25</f>
        <v>10</v>
      </c>
      <c r="H33" s="244">
        <f>Recreational!C22</f>
        <v>20</v>
      </c>
      <c r="I33" s="244" t="str">
        <f>Industrial!C26</f>
        <v>-</v>
      </c>
      <c r="J33" s="245"/>
      <c r="K33" s="244" t="s">
        <v>34</v>
      </c>
      <c r="L33" s="245"/>
      <c r="M33" s="244" t="s">
        <v>34</v>
      </c>
      <c r="N33" s="244" t="s">
        <v>34</v>
      </c>
    </row>
    <row r="34" spans="1:14" x14ac:dyDescent="0.15">
      <c r="B34" s="177" t="s">
        <v>37</v>
      </c>
      <c r="C34" s="178" t="s">
        <v>21</v>
      </c>
      <c r="E34" s="178" t="s">
        <v>34</v>
      </c>
      <c r="F34" s="178" t="s">
        <v>34</v>
      </c>
      <c r="G34" s="178">
        <f>'Ag &amp; Irrigation'!C26</f>
        <v>100</v>
      </c>
      <c r="H34" s="178">
        <f>Recreational!C23</f>
        <v>100</v>
      </c>
      <c r="I34" s="178" t="str">
        <f>Industrial!C27</f>
        <v>-</v>
      </c>
      <c r="K34" s="178">
        <f>Aquaculture!C21</f>
        <v>100</v>
      </c>
      <c r="M34" s="178">
        <f>'Marine Aquatic'!C18</f>
        <v>100</v>
      </c>
      <c r="N34" s="178">
        <f>Aquaculture!J21</f>
        <v>100</v>
      </c>
    </row>
    <row r="35" spans="1:14" x14ac:dyDescent="0.15">
      <c r="B35" s="243" t="s">
        <v>19</v>
      </c>
      <c r="C35" s="244" t="s">
        <v>21</v>
      </c>
      <c r="D35" s="245"/>
      <c r="E35" s="244" t="str">
        <f>'Fresh Water Aquatic'!C29</f>
        <v>13 *</v>
      </c>
      <c r="F35" s="244">
        <f>'Drinking Water &amp; Human Health'!C26</f>
        <v>3000</v>
      </c>
      <c r="G35" s="244">
        <f>'Ag &amp; Irrigation'!C27</f>
        <v>2000</v>
      </c>
      <c r="H35" s="244">
        <f>Recreational!C24</f>
        <v>2000</v>
      </c>
      <c r="I35" s="244">
        <f>Industrial!C28</f>
        <v>120</v>
      </c>
      <c r="J35" s="245"/>
      <c r="K35" s="244">
        <f>Aquaculture!C22</f>
        <v>5</v>
      </c>
      <c r="L35" s="245"/>
      <c r="M35" s="244">
        <f>'Marine Aquatic'!C19</f>
        <v>8</v>
      </c>
      <c r="N35" s="244">
        <f>Aquaculture!J22</f>
        <v>5</v>
      </c>
    </row>
    <row r="36" spans="1:14" x14ac:dyDescent="0.15">
      <c r="B36"/>
      <c r="C36" s="198"/>
      <c r="D36" s="198"/>
      <c r="E36" s="143" t="s">
        <v>455</v>
      </c>
      <c r="F36" s="198"/>
      <c r="G36" s="198"/>
      <c r="H36" s="198"/>
      <c r="I36" s="198"/>
      <c r="J36" s="198"/>
      <c r="K36" s="198"/>
      <c r="L36" s="198"/>
      <c r="M36" s="198"/>
      <c r="N36" s="198"/>
    </row>
    <row r="37" spans="1:14" x14ac:dyDescent="0.15">
      <c r="A37"/>
      <c r="B37" s="5" t="s">
        <v>207</v>
      </c>
      <c r="C37"/>
      <c r="D37" s="10"/>
    </row>
    <row r="38" spans="1:14" ht="15" x14ac:dyDescent="0.15">
      <c r="A38" s="51"/>
      <c r="B38" s="143" t="s">
        <v>412</v>
      </c>
      <c r="C38" s="143"/>
      <c r="D38" s="143"/>
      <c r="E38" s="143"/>
      <c r="F38" s="143"/>
      <c r="G38" s="143"/>
      <c r="H38" s="143"/>
      <c r="I38" s="143"/>
      <c r="J38" s="143"/>
      <c r="K38" s="143"/>
      <c r="L38" s="143"/>
      <c r="M38" s="143"/>
      <c r="N38" s="143"/>
    </row>
    <row r="39" spans="1:14" ht="15" x14ac:dyDescent="0.15">
      <c r="A39" s="51"/>
      <c r="B39" s="254" t="s">
        <v>413</v>
      </c>
      <c r="C39" s="254"/>
      <c r="D39" s="254"/>
      <c r="E39" s="254"/>
      <c r="F39" s="254"/>
      <c r="G39" s="254"/>
      <c r="H39" s="254"/>
      <c r="I39" s="254"/>
      <c r="J39" s="254"/>
      <c r="K39" s="254"/>
      <c r="L39" s="254"/>
      <c r="M39" s="254"/>
      <c r="N39" s="254"/>
    </row>
    <row r="40" spans="1:14" x14ac:dyDescent="0.15">
      <c r="E40" s="2"/>
      <c r="F40" s="12"/>
      <c r="G40" s="12"/>
      <c r="H40" s="12"/>
      <c r="K40" s="12"/>
      <c r="N40" s="12"/>
    </row>
    <row r="41" spans="1:14" x14ac:dyDescent="0.15">
      <c r="F41" s="12"/>
      <c r="G41" s="12"/>
      <c r="H41" s="12"/>
      <c r="K41" s="12"/>
      <c r="N41" s="12"/>
    </row>
    <row r="42" spans="1:14" x14ac:dyDescent="0.15">
      <c r="E42" s="256" t="s">
        <v>333</v>
      </c>
      <c r="F42" s="256"/>
      <c r="G42" s="256"/>
      <c r="H42" s="256"/>
      <c r="I42" s="256"/>
      <c r="K42" s="252" t="s">
        <v>333</v>
      </c>
      <c r="M42" s="257" t="s">
        <v>312</v>
      </c>
      <c r="N42" s="257"/>
    </row>
    <row r="43" spans="1:14" ht="30" x14ac:dyDescent="0.15">
      <c r="A43" s="172"/>
      <c r="B43" s="235"/>
      <c r="C43" s="235" t="s">
        <v>20</v>
      </c>
      <c r="D43" s="236"/>
      <c r="E43" s="237" t="s">
        <v>512</v>
      </c>
      <c r="F43" s="237" t="s">
        <v>513</v>
      </c>
      <c r="G43" s="237" t="s">
        <v>514</v>
      </c>
      <c r="H43" s="235" t="s">
        <v>204</v>
      </c>
      <c r="I43" s="235" t="s">
        <v>206</v>
      </c>
      <c r="J43" s="236"/>
      <c r="K43" s="237" t="s">
        <v>515</v>
      </c>
      <c r="L43" s="236"/>
      <c r="M43" s="237" t="s">
        <v>516</v>
      </c>
      <c r="N43" s="237" t="s">
        <v>517</v>
      </c>
    </row>
    <row r="44" spans="1:14" x14ac:dyDescent="0.15">
      <c r="B44" s="238" t="s">
        <v>337</v>
      </c>
      <c r="C44" s="241"/>
      <c r="D44" s="239"/>
      <c r="E44" s="240"/>
      <c r="F44" s="241"/>
      <c r="G44" s="241"/>
      <c r="H44" s="241"/>
      <c r="I44" s="240"/>
      <c r="J44" s="239"/>
      <c r="K44" s="241"/>
      <c r="L44" s="239"/>
      <c r="M44" s="241"/>
      <c r="N44" s="241"/>
    </row>
    <row r="45" spans="1:14" ht="16" x14ac:dyDescent="0.15">
      <c r="B45" s="181" t="s">
        <v>339</v>
      </c>
      <c r="C45" s="178" t="s">
        <v>22</v>
      </c>
      <c r="E45" s="178" t="str">
        <f>'Fresh Water Aquatic'!C34</f>
        <v>measure</v>
      </c>
      <c r="F45" s="178" t="s">
        <v>34</v>
      </c>
      <c r="G45" s="178">
        <f>'Ag &amp; Irrigation'!C31</f>
        <v>350</v>
      </c>
      <c r="H45" s="178" t="s">
        <v>34</v>
      </c>
      <c r="I45" s="178" t="str">
        <f>Industrial!C32</f>
        <v>-</v>
      </c>
      <c r="K45" s="178" t="str">
        <f>Aquaculture!C26</f>
        <v>≥20</v>
      </c>
      <c r="M45" s="178" t="s">
        <v>34</v>
      </c>
      <c r="N45" s="178" t="str">
        <f>Aquaculture!J26</f>
        <v>-</v>
      </c>
    </row>
    <row r="46" spans="1:14" ht="16" x14ac:dyDescent="0.15">
      <c r="B46" s="249" t="s">
        <v>233</v>
      </c>
      <c r="C46" s="244" t="s">
        <v>22</v>
      </c>
      <c r="D46" s="245"/>
      <c r="E46" s="244">
        <f>'Fresh Water Aquatic'!C35</f>
        <v>0.01</v>
      </c>
      <c r="F46" s="244">
        <f>'Drinking Water &amp; Human Health'!C30</f>
        <v>0.02</v>
      </c>
      <c r="G46" s="244" t="s">
        <v>34</v>
      </c>
      <c r="H46" s="244">
        <f>Recreational!C28</f>
        <v>0.06</v>
      </c>
      <c r="I46" s="244">
        <f>Industrial!C33</f>
        <v>0.3</v>
      </c>
      <c r="J46" s="245"/>
      <c r="K46" s="244">
        <f>Aquaculture!C27</f>
        <v>0.02</v>
      </c>
      <c r="L46" s="245"/>
      <c r="M46" s="244">
        <f>'Marine Aquatic'!C23</f>
        <v>0.03</v>
      </c>
      <c r="N46" s="244">
        <f>Aquaculture!J27</f>
        <v>0.02</v>
      </c>
    </row>
    <row r="47" spans="1:14" ht="16" x14ac:dyDescent="0.15">
      <c r="B47" s="182" t="s">
        <v>331</v>
      </c>
      <c r="C47" s="178" t="s">
        <v>21</v>
      </c>
      <c r="E47" s="178">
        <f>'Fresh Water Aquatic'!C36</f>
        <v>0.5</v>
      </c>
      <c r="F47" s="178">
        <f>'Drinking Water &amp; Human Health'!C31</f>
        <v>0.6</v>
      </c>
      <c r="G47" s="178">
        <f>'Ag &amp; Irrigation'!C32</f>
        <v>0.1</v>
      </c>
      <c r="H47" s="178" t="str">
        <f>Recreational!C29</f>
        <v>-</v>
      </c>
      <c r="I47" s="178" t="s">
        <v>34</v>
      </c>
      <c r="K47" s="178">
        <f>Aquaculture!C28</f>
        <v>2</v>
      </c>
      <c r="M47" s="178">
        <f>'Marine Aquatic'!C24</f>
        <v>0.5</v>
      </c>
      <c r="N47" s="178">
        <f>Aquaculture!J28</f>
        <v>2</v>
      </c>
    </row>
    <row r="48" spans="1:14" ht="14" x14ac:dyDescent="0.15">
      <c r="B48" s="249" t="s">
        <v>67</v>
      </c>
      <c r="C48" s="244" t="s">
        <v>22</v>
      </c>
      <c r="D48" s="245"/>
      <c r="E48" s="244">
        <f>'Fresh Water Aquatic'!C37</f>
        <v>120</v>
      </c>
      <c r="F48" s="244">
        <f>'Drinking Water &amp; Human Health'!C32</f>
        <v>250</v>
      </c>
      <c r="G48" s="244">
        <f>'Ag &amp; Irrigation'!C33</f>
        <v>113</v>
      </c>
      <c r="H48" s="244">
        <f>Recreational!C30</f>
        <v>250</v>
      </c>
      <c r="I48" s="244">
        <f>Industrial!C34</f>
        <v>400</v>
      </c>
      <c r="J48" s="245"/>
      <c r="K48" s="244" t="s">
        <v>34</v>
      </c>
      <c r="L48" s="245"/>
      <c r="M48" s="244">
        <f>'Marine Aquatic'!C25</f>
        <v>120</v>
      </c>
      <c r="N48" s="244" t="s">
        <v>34</v>
      </c>
    </row>
    <row r="49" spans="2:14" x14ac:dyDescent="0.15">
      <c r="B49" s="177" t="s">
        <v>36</v>
      </c>
      <c r="C49" s="180" t="s">
        <v>21</v>
      </c>
      <c r="E49" s="178">
        <f>'Fresh Water Aquatic'!C38</f>
        <v>5</v>
      </c>
      <c r="F49" s="178">
        <f>'Drinking Water &amp; Human Health'!C33</f>
        <v>200</v>
      </c>
      <c r="G49" s="178">
        <f>'Ag &amp; Irrigation'!C34</f>
        <v>100</v>
      </c>
      <c r="H49" s="178">
        <f>Recreational!C31</f>
        <v>8</v>
      </c>
      <c r="I49" s="178">
        <f>Industrial!C35</f>
        <v>200</v>
      </c>
      <c r="K49" s="178">
        <f>Aquaculture!C29</f>
        <v>5</v>
      </c>
      <c r="M49" s="178">
        <f>'Marine Aquatic'!C26</f>
        <v>1</v>
      </c>
      <c r="N49" s="178">
        <f>Aquaculture!J29</f>
        <v>1</v>
      </c>
    </row>
    <row r="50" spans="2:14" ht="14" x14ac:dyDescent="0.15">
      <c r="B50" s="250" t="s">
        <v>54</v>
      </c>
      <c r="C50" s="246" t="s">
        <v>22</v>
      </c>
      <c r="D50" s="245"/>
      <c r="E50" s="244" t="str">
        <f>'Fresh Water Aquatic'!C39</f>
        <v>measure</v>
      </c>
      <c r="F50" s="244" t="s">
        <v>34</v>
      </c>
      <c r="G50" s="244" t="s">
        <v>34</v>
      </c>
      <c r="H50" s="244" t="s">
        <v>34</v>
      </c>
      <c r="I50" s="244" t="s">
        <v>34</v>
      </c>
      <c r="J50" s="245"/>
      <c r="K50" s="244" t="s">
        <v>34</v>
      </c>
      <c r="L50" s="245"/>
      <c r="M50" s="244" t="s">
        <v>34</v>
      </c>
      <c r="N50" s="244" t="s">
        <v>34</v>
      </c>
    </row>
    <row r="51" spans="2:14" ht="14" x14ac:dyDescent="0.15">
      <c r="B51" s="181" t="s">
        <v>236</v>
      </c>
      <c r="C51" s="180" t="s">
        <v>22</v>
      </c>
      <c r="E51" s="178">
        <f>'Fresh Water Aquatic'!C40</f>
        <v>5</v>
      </c>
      <c r="F51" s="178" t="s">
        <v>34</v>
      </c>
      <c r="G51" s="178" t="s">
        <v>34</v>
      </c>
      <c r="H51" s="178" t="s">
        <v>34</v>
      </c>
      <c r="I51" s="178" t="s">
        <v>34</v>
      </c>
      <c r="K51" s="178" t="s">
        <v>34</v>
      </c>
      <c r="M51" s="178" t="s">
        <v>34</v>
      </c>
      <c r="N51" s="178" t="s">
        <v>34</v>
      </c>
    </row>
    <row r="52" spans="2:14" ht="24" x14ac:dyDescent="0.15">
      <c r="B52" s="250" t="s">
        <v>360</v>
      </c>
      <c r="C52" s="251" t="s">
        <v>361</v>
      </c>
      <c r="D52" s="245"/>
      <c r="E52" s="244" t="s">
        <v>34</v>
      </c>
      <c r="F52" s="244">
        <f>'Drinking Water &amp; Human Health'!C34</f>
        <v>0</v>
      </c>
      <c r="G52" s="244" t="s">
        <v>34</v>
      </c>
      <c r="H52" s="244" t="s">
        <v>34</v>
      </c>
      <c r="I52" s="244" t="s">
        <v>34</v>
      </c>
      <c r="J52" s="245"/>
      <c r="K52" s="244" t="s">
        <v>34</v>
      </c>
      <c r="L52" s="245"/>
      <c r="M52" s="244" t="s">
        <v>34</v>
      </c>
      <c r="N52" s="244" t="s">
        <v>34</v>
      </c>
    </row>
    <row r="53" spans="2:14" ht="14" x14ac:dyDescent="0.15">
      <c r="B53" s="182" t="s">
        <v>50</v>
      </c>
      <c r="C53" s="178" t="s">
        <v>22</v>
      </c>
      <c r="E53" s="178">
        <f>'Fresh Water Aquatic'!C41</f>
        <v>1</v>
      </c>
      <c r="F53" s="178">
        <f>'Drinking Water &amp; Human Health'!C35</f>
        <v>1.5</v>
      </c>
      <c r="G53" s="178">
        <f>'Ag &amp; Irrigation'!C35</f>
        <v>1</v>
      </c>
      <c r="H53" s="178" t="s">
        <v>34</v>
      </c>
      <c r="I53" s="178">
        <f>Industrial!C36</f>
        <v>2</v>
      </c>
      <c r="K53" s="178">
        <f>Aquaculture!C30</f>
        <v>20</v>
      </c>
      <c r="M53" s="178" t="s">
        <v>34</v>
      </c>
      <c r="N53" s="178">
        <f>Aquaculture!J30</f>
        <v>1.1599999999999999</v>
      </c>
    </row>
    <row r="54" spans="2:14" ht="14" x14ac:dyDescent="0.15">
      <c r="B54" s="249" t="s">
        <v>53</v>
      </c>
      <c r="C54" s="244" t="s">
        <v>22</v>
      </c>
      <c r="D54" s="245"/>
      <c r="E54" s="244" t="str">
        <f>'Fresh Water Aquatic'!C42</f>
        <v>measure</v>
      </c>
      <c r="F54" s="244" t="s">
        <v>34</v>
      </c>
      <c r="G54" s="244" t="s">
        <v>34</v>
      </c>
      <c r="H54" s="244">
        <f>Recreational!C32</f>
        <v>500</v>
      </c>
      <c r="I54" s="244" t="s">
        <v>34</v>
      </c>
      <c r="J54" s="245"/>
      <c r="K54" s="244" t="s">
        <v>34</v>
      </c>
      <c r="L54" s="245"/>
      <c r="M54" s="244" t="s">
        <v>34</v>
      </c>
      <c r="N54" s="244" t="s">
        <v>34</v>
      </c>
    </row>
    <row r="55" spans="2:14" ht="14" x14ac:dyDescent="0.15">
      <c r="B55" s="182" t="s">
        <v>409</v>
      </c>
      <c r="C55" s="178" t="s">
        <v>21</v>
      </c>
      <c r="E55" s="178">
        <f>'Fresh Water Aquatic'!C43</f>
        <v>2</v>
      </c>
      <c r="F55" s="178">
        <f>'Drinking Water &amp; Human Health'!C36</f>
        <v>0.05</v>
      </c>
      <c r="G55" s="178" t="s">
        <v>34</v>
      </c>
      <c r="H55" s="178">
        <f>Recreational!C33</f>
        <v>50</v>
      </c>
      <c r="I55" s="178">
        <f>Industrial!C37</f>
        <v>50</v>
      </c>
      <c r="K55" s="178">
        <f>Aquaculture!C31</f>
        <v>1</v>
      </c>
      <c r="M55" s="178">
        <f>'Marine Aquatic'!C28</f>
        <v>2</v>
      </c>
      <c r="N55" s="178">
        <f>Aquaculture!J31</f>
        <v>2</v>
      </c>
    </row>
    <row r="56" spans="2:14" ht="14" x14ac:dyDescent="0.15">
      <c r="B56" s="249" t="s">
        <v>338</v>
      </c>
      <c r="C56" s="244" t="s">
        <v>22</v>
      </c>
      <c r="D56" s="245"/>
      <c r="E56" s="244" t="str">
        <f>'Fresh Water Aquatic'!C44</f>
        <v>measure</v>
      </c>
      <c r="F56" s="244">
        <f>'Drinking Water &amp; Human Health'!C37</f>
        <v>10</v>
      </c>
      <c r="G56" s="244">
        <f>'Ag &amp; Irrigation'!C36</f>
        <v>100</v>
      </c>
      <c r="H56" s="244" t="s">
        <v>34</v>
      </c>
      <c r="I56" s="244" t="str">
        <f>Industrial!C38</f>
        <v>-</v>
      </c>
      <c r="J56" s="245"/>
      <c r="K56" s="244" t="s">
        <v>34</v>
      </c>
      <c r="L56" s="245"/>
      <c r="M56" s="244" t="s">
        <v>34</v>
      </c>
      <c r="N56" s="244" t="s">
        <v>34</v>
      </c>
    </row>
    <row r="57" spans="2:14" ht="16" x14ac:dyDescent="0.15">
      <c r="B57" s="182" t="s">
        <v>340</v>
      </c>
      <c r="C57" s="178" t="s">
        <v>22</v>
      </c>
      <c r="E57" s="178">
        <f>'Fresh Water Aquatic'!C45</f>
        <v>3</v>
      </c>
      <c r="F57" s="178">
        <f>'Drinking Water &amp; Human Health'!C38</f>
        <v>10</v>
      </c>
      <c r="G57" s="178" t="str">
        <f>'Ag &amp; Irrigation'!C37</f>
        <v>-</v>
      </c>
      <c r="H57" s="178">
        <f>Recreational!C34</f>
        <v>2.2999999999999998</v>
      </c>
      <c r="I57" s="178">
        <f>Industrial!C39</f>
        <v>15</v>
      </c>
      <c r="K57" s="178">
        <f>Aquaculture!C32</f>
        <v>3</v>
      </c>
      <c r="M57" s="178">
        <f>'Marine Aquatic'!C29</f>
        <v>45</v>
      </c>
      <c r="N57" s="178">
        <f>Aquaculture!J32</f>
        <v>4</v>
      </c>
    </row>
    <row r="58" spans="2:14" ht="16" x14ac:dyDescent="0.15">
      <c r="B58" s="249" t="s">
        <v>341</v>
      </c>
      <c r="C58" s="244" t="s">
        <v>22</v>
      </c>
      <c r="D58" s="245"/>
      <c r="E58" s="244">
        <f>'Fresh Water Aquatic'!C46</f>
        <v>0.06</v>
      </c>
      <c r="F58" s="244">
        <f>'Drinking Water &amp; Human Health'!C39</f>
        <v>1</v>
      </c>
      <c r="G58" s="244">
        <f>'Ag &amp; Irrigation'!C38</f>
        <v>10</v>
      </c>
      <c r="H58" s="244">
        <f>Recreational!C35</f>
        <v>0.3</v>
      </c>
      <c r="I58" s="244" t="str">
        <f>Industrial!C40</f>
        <v>-</v>
      </c>
      <c r="J58" s="245"/>
      <c r="K58" s="244">
        <f>Aquaculture!C33</f>
        <v>0.03</v>
      </c>
      <c r="L58" s="245"/>
      <c r="M58" s="244" t="s">
        <v>34</v>
      </c>
      <c r="N58" s="244">
        <f>Aquaculture!J33</f>
        <v>0.03</v>
      </c>
    </row>
    <row r="59" spans="2:14" ht="14" x14ac:dyDescent="0.15">
      <c r="B59" s="181" t="s">
        <v>222</v>
      </c>
      <c r="C59" s="180" t="s">
        <v>23</v>
      </c>
      <c r="E59" s="178" t="str">
        <f>'Fresh Water Aquatic'!C47</f>
        <v>6.5 - 9.0</v>
      </c>
      <c r="F59" s="178" t="str">
        <f>'Drinking Water &amp; Human Health'!C40</f>
        <v>6.5 - 8.5</v>
      </c>
      <c r="G59" s="178" t="str">
        <f>'Ag &amp; Irrigation'!C39</f>
        <v>6.5 - 8.4</v>
      </c>
      <c r="H59" s="178" t="str">
        <f>Recreational!C36</f>
        <v>6.5 - 8.5</v>
      </c>
      <c r="I59" s="178" t="str">
        <f>Industrial!C41</f>
        <v>6.8 -8.5</v>
      </c>
      <c r="K59" s="178" t="str">
        <f>Aquaculture!C34</f>
        <v xml:space="preserve">6.5 - 9.0 </v>
      </c>
      <c r="M59" s="178" t="str">
        <f>'Marine Aquatic'!C30</f>
        <v>7.0 - 8.5</v>
      </c>
      <c r="N59" s="178" t="str">
        <f>Aquaculture!J34</f>
        <v>6.0 - 8.5</v>
      </c>
    </row>
    <row r="60" spans="2:14" ht="14" x14ac:dyDescent="0.15">
      <c r="B60" s="250" t="s">
        <v>223</v>
      </c>
      <c r="C60" s="244" t="s">
        <v>22</v>
      </c>
      <c r="D60" s="245"/>
      <c r="E60" s="244">
        <f>'Fresh Water Aquatic'!C48</f>
        <v>2.5000000000000001E-2</v>
      </c>
      <c r="F60" s="244">
        <f>'Drinking Water &amp; Human Health'!C41</f>
        <v>2.5000000000000001E-2</v>
      </c>
      <c r="G60" s="244">
        <f>'Ag &amp; Irrigation'!C40</f>
        <v>2.5000000000000001E-2</v>
      </c>
      <c r="H60" s="244">
        <f>Recreational!C37</f>
        <v>2.5000000000000001E-2</v>
      </c>
      <c r="I60" s="244" t="s">
        <v>34</v>
      </c>
      <c r="J60" s="245"/>
      <c r="K60" s="244">
        <f>Aquaculture!C35</f>
        <v>2.5000000000000001E-2</v>
      </c>
      <c r="L60" s="245"/>
      <c r="M60" s="244">
        <f>'Marine Aquatic'!C31</f>
        <v>6.2E-2</v>
      </c>
      <c r="N60" s="244">
        <f>Aquaculture!J35</f>
        <v>6.2E-2</v>
      </c>
    </row>
    <row r="61" spans="2:14" ht="14" x14ac:dyDescent="0.15">
      <c r="B61" s="182" t="s">
        <v>17</v>
      </c>
      <c r="C61" s="178" t="s">
        <v>22</v>
      </c>
      <c r="E61" s="178" t="str">
        <f>'Fresh Water Aquatic'!C49</f>
        <v>-</v>
      </c>
      <c r="F61" s="178">
        <f>'Drinking Water &amp; Human Health'!C42</f>
        <v>250</v>
      </c>
      <c r="G61" s="178">
        <f>'Ag &amp; Irrigation'!C41</f>
        <v>1000</v>
      </c>
      <c r="H61" s="178">
        <f>Recreational!C38</f>
        <v>250</v>
      </c>
      <c r="I61" s="178">
        <f>Industrial!C42</f>
        <v>500</v>
      </c>
      <c r="K61" s="178" t="s">
        <v>34</v>
      </c>
      <c r="M61" s="178" t="s">
        <v>34</v>
      </c>
      <c r="N61" s="178" t="s">
        <v>34</v>
      </c>
    </row>
    <row r="62" spans="2:14" ht="14" x14ac:dyDescent="0.15">
      <c r="B62" s="249" t="s">
        <v>40</v>
      </c>
      <c r="C62" s="244" t="s">
        <v>41</v>
      </c>
      <c r="D62" s="245"/>
      <c r="E62" s="244" t="str">
        <f>'Fresh Water Aquatic'!C50</f>
        <v>Δ &lt; 3</v>
      </c>
      <c r="F62" s="244" t="s">
        <v>34</v>
      </c>
      <c r="G62" s="244" t="s">
        <v>34</v>
      </c>
      <c r="H62" s="244" t="s">
        <v>34</v>
      </c>
      <c r="I62" s="244" t="str">
        <f>Industrial!C43</f>
        <v>Δ &lt; 3</v>
      </c>
      <c r="J62" s="245"/>
      <c r="K62" s="244" t="str">
        <f>Aquaculture!C36</f>
        <v>Δ &lt; 3</v>
      </c>
      <c r="L62" s="245"/>
      <c r="M62" s="244" t="str">
        <f>'Marine Aquatic'!C32</f>
        <v>Δ &lt; 3</v>
      </c>
      <c r="N62" s="244" t="str">
        <f>Aquaculture!J36</f>
        <v>Δ &lt; 3</v>
      </c>
    </row>
    <row r="63" spans="2:14" ht="14" x14ac:dyDescent="0.15">
      <c r="B63" s="182" t="s">
        <v>29</v>
      </c>
      <c r="C63" s="178" t="s">
        <v>22</v>
      </c>
      <c r="E63" s="178" t="str">
        <f>'Fresh Water Aquatic'!C51</f>
        <v>-</v>
      </c>
      <c r="F63" s="178">
        <f>'Drinking Water &amp; Human Health'!C43</f>
        <v>500</v>
      </c>
      <c r="G63" s="178">
        <f>'Ag &amp; Irrigation'!C42</f>
        <v>450</v>
      </c>
      <c r="H63" s="178">
        <f>Recreational!C39</f>
        <v>1000</v>
      </c>
      <c r="I63" s="178" t="str">
        <f>Industrial!C44</f>
        <v>-</v>
      </c>
      <c r="K63" s="178" t="s">
        <v>34</v>
      </c>
      <c r="M63" s="178" t="s">
        <v>34</v>
      </c>
      <c r="N63" s="178" t="s">
        <v>34</v>
      </c>
    </row>
    <row r="64" spans="2:14" ht="14" x14ac:dyDescent="0.15">
      <c r="B64" s="249" t="s">
        <v>214</v>
      </c>
      <c r="C64" s="244" t="s">
        <v>22</v>
      </c>
      <c r="D64" s="245"/>
      <c r="E64" s="244">
        <f>'Fresh Water Aquatic'!C52</f>
        <v>15</v>
      </c>
      <c r="F64" s="244" t="s">
        <v>34</v>
      </c>
      <c r="G64" s="244">
        <f>'Ag &amp; Irrigation'!C43</f>
        <v>50</v>
      </c>
      <c r="H64" s="244">
        <f>Recreational!C40</f>
        <v>30</v>
      </c>
      <c r="I64" s="244">
        <f>Industrial!C45</f>
        <v>70</v>
      </c>
      <c r="J64" s="245"/>
      <c r="K64" s="244">
        <f>Aquaculture!C37</f>
        <v>40</v>
      </c>
      <c r="L64" s="245"/>
      <c r="M64" s="244">
        <f>'Marine Aquatic'!C33</f>
        <v>15</v>
      </c>
      <c r="N64" s="244">
        <f>Aquaculture!J37</f>
        <v>10</v>
      </c>
    </row>
    <row r="66" spans="1:14" x14ac:dyDescent="0.15">
      <c r="A66"/>
      <c r="B66" s="5" t="s">
        <v>207</v>
      </c>
      <c r="C66"/>
      <c r="D66" s="10"/>
    </row>
    <row r="67" spans="1:14" ht="15" x14ac:dyDescent="0.15">
      <c r="A67" s="51"/>
      <c r="B67" s="143" t="s">
        <v>412</v>
      </c>
      <c r="C67" s="143"/>
      <c r="D67" s="143"/>
      <c r="E67" s="143"/>
      <c r="F67" s="143"/>
      <c r="G67" s="143"/>
      <c r="H67" s="143"/>
      <c r="I67" s="143"/>
      <c r="J67" s="143"/>
      <c r="K67" s="143"/>
      <c r="L67" s="143"/>
      <c r="M67" s="143"/>
      <c r="N67" s="143"/>
    </row>
    <row r="68" spans="1:14" ht="15" x14ac:dyDescent="0.15">
      <c r="A68" s="51"/>
      <c r="B68" s="254" t="s">
        <v>413</v>
      </c>
      <c r="C68" s="254"/>
      <c r="D68" s="254"/>
      <c r="E68" s="254"/>
      <c r="F68" s="254"/>
      <c r="G68" s="254"/>
      <c r="H68" s="254"/>
      <c r="I68" s="254"/>
      <c r="J68" s="254"/>
      <c r="K68" s="254"/>
      <c r="L68" s="254"/>
      <c r="M68" s="254"/>
      <c r="N68" s="254"/>
    </row>
    <row r="83" spans="1:14" s="5" customFormat="1" x14ac:dyDescent="0.15">
      <c r="A83" s="4"/>
      <c r="B83" s="3"/>
      <c r="C83" s="4"/>
      <c r="D83" s="4"/>
      <c r="E83" s="14"/>
      <c r="F83" s="13"/>
      <c r="G83" s="14"/>
      <c r="H83" s="14"/>
      <c r="I83" s="14"/>
      <c r="J83" s="4"/>
      <c r="K83" s="14"/>
      <c r="L83" s="4"/>
      <c r="M83" s="14"/>
      <c r="N83" s="14"/>
    </row>
    <row r="84" spans="1:14" s="5" customFormat="1" x14ac:dyDescent="0.15">
      <c r="A84" s="4"/>
      <c r="B84" s="3"/>
      <c r="C84" s="4"/>
      <c r="D84" s="4"/>
      <c r="E84" s="14"/>
      <c r="F84" s="13"/>
      <c r="G84" s="14"/>
      <c r="H84" s="14"/>
      <c r="I84" s="14"/>
      <c r="J84" s="4"/>
      <c r="K84" s="14"/>
      <c r="L84" s="4"/>
      <c r="M84" s="14"/>
      <c r="N84" s="14"/>
    </row>
    <row r="85" spans="1:14" s="5" customFormat="1" x14ac:dyDescent="0.15">
      <c r="A85" s="4"/>
      <c r="B85" s="3"/>
      <c r="C85" s="4"/>
      <c r="D85" s="4"/>
      <c r="E85" s="14"/>
      <c r="F85" s="13"/>
      <c r="G85" s="14"/>
      <c r="H85" s="14"/>
      <c r="I85" s="14"/>
      <c r="J85" s="4"/>
      <c r="K85" s="14"/>
      <c r="L85" s="4"/>
      <c r="M85" s="14"/>
      <c r="N85" s="14"/>
    </row>
    <row r="86" spans="1:14" s="5" customFormat="1" x14ac:dyDescent="0.15">
      <c r="A86" s="4"/>
      <c r="B86" s="3"/>
      <c r="C86" s="4"/>
      <c r="D86" s="4"/>
      <c r="E86" s="14"/>
      <c r="F86" s="13"/>
      <c r="G86" s="14"/>
      <c r="H86" s="14"/>
      <c r="I86" s="14"/>
      <c r="J86" s="4"/>
      <c r="K86" s="14"/>
      <c r="L86" s="4"/>
      <c r="M86" s="14"/>
      <c r="N86" s="14"/>
    </row>
    <row r="87" spans="1:14" s="5" customFormat="1" x14ac:dyDescent="0.15">
      <c r="A87" s="4"/>
      <c r="B87" s="3"/>
      <c r="C87" s="4"/>
      <c r="D87" s="4"/>
      <c r="E87" s="14"/>
      <c r="F87" s="13"/>
      <c r="G87" s="14"/>
      <c r="H87" s="14"/>
      <c r="I87" s="14"/>
      <c r="J87" s="4"/>
      <c r="K87" s="14"/>
      <c r="L87" s="4"/>
      <c r="M87" s="14"/>
      <c r="N87" s="14"/>
    </row>
    <row r="88" spans="1:14" s="5" customFormat="1" x14ac:dyDescent="0.15">
      <c r="A88" s="4"/>
      <c r="B88" s="3"/>
      <c r="C88" s="4"/>
      <c r="D88" s="4"/>
      <c r="E88" s="14"/>
      <c r="F88" s="13"/>
      <c r="G88" s="14"/>
      <c r="H88" s="14"/>
      <c r="I88" s="14"/>
      <c r="J88" s="4"/>
      <c r="K88" s="14"/>
      <c r="L88" s="4"/>
      <c r="M88" s="14"/>
      <c r="N88" s="14"/>
    </row>
    <row r="89" spans="1:14" s="5" customFormat="1" x14ac:dyDescent="0.15">
      <c r="A89" s="4"/>
      <c r="B89" s="3"/>
      <c r="C89" s="4"/>
      <c r="D89" s="4"/>
      <c r="E89" s="14"/>
      <c r="F89" s="13"/>
      <c r="G89" s="14"/>
      <c r="H89" s="14"/>
      <c r="I89" s="14"/>
      <c r="J89" s="4"/>
      <c r="K89" s="14"/>
      <c r="L89" s="4"/>
      <c r="M89" s="14"/>
      <c r="N89" s="14"/>
    </row>
    <row r="90" spans="1:14" s="5" customFormat="1" x14ac:dyDescent="0.15">
      <c r="A90" s="4"/>
      <c r="B90" s="3"/>
      <c r="C90" s="4"/>
      <c r="D90" s="4"/>
      <c r="E90" s="14"/>
      <c r="F90" s="13"/>
      <c r="G90" s="14"/>
      <c r="H90" s="14"/>
      <c r="I90" s="14"/>
      <c r="J90" s="4"/>
      <c r="K90" s="14"/>
      <c r="L90" s="4"/>
      <c r="M90" s="14"/>
      <c r="N90" s="14"/>
    </row>
    <row r="91" spans="1:14" s="5" customFormat="1" x14ac:dyDescent="0.15">
      <c r="A91" s="4"/>
      <c r="B91" s="3"/>
      <c r="C91" s="4"/>
      <c r="D91" s="4"/>
      <c r="E91" s="14"/>
      <c r="F91" s="13"/>
      <c r="G91" s="14"/>
      <c r="H91" s="14"/>
      <c r="I91" s="14"/>
      <c r="J91" s="4"/>
      <c r="K91" s="14"/>
      <c r="L91" s="4"/>
      <c r="M91" s="14"/>
      <c r="N91" s="14"/>
    </row>
    <row r="92" spans="1:14" s="5" customFormat="1" x14ac:dyDescent="0.15">
      <c r="A92" s="4"/>
      <c r="B92" s="3"/>
      <c r="C92" s="4"/>
      <c r="D92" s="4"/>
      <c r="E92" s="14"/>
      <c r="F92" s="13"/>
      <c r="G92" s="14"/>
      <c r="H92" s="14"/>
      <c r="I92" s="14"/>
      <c r="J92" s="4"/>
      <c r="K92" s="14"/>
      <c r="L92" s="4"/>
      <c r="M92" s="14"/>
      <c r="N92" s="14"/>
    </row>
    <row r="93" spans="1:14" s="5" customFormat="1" x14ac:dyDescent="0.15">
      <c r="A93" s="4"/>
      <c r="B93" s="3"/>
      <c r="C93" s="4"/>
      <c r="D93" s="4"/>
      <c r="E93" s="14"/>
      <c r="F93" s="13"/>
      <c r="G93" s="14"/>
      <c r="H93" s="14"/>
      <c r="I93" s="14"/>
      <c r="J93" s="4"/>
      <c r="K93" s="14"/>
      <c r="L93" s="4"/>
      <c r="M93" s="14"/>
      <c r="N93" s="14"/>
    </row>
    <row r="94" spans="1:14" s="5" customFormat="1" x14ac:dyDescent="0.15">
      <c r="A94" s="4"/>
      <c r="B94" s="3"/>
      <c r="C94" s="4"/>
      <c r="D94" s="4"/>
      <c r="E94" s="14"/>
      <c r="F94" s="13"/>
      <c r="G94" s="14"/>
      <c r="H94" s="14"/>
      <c r="I94" s="14"/>
      <c r="J94" s="4"/>
      <c r="K94" s="14"/>
      <c r="L94" s="4"/>
      <c r="M94" s="14"/>
      <c r="N94" s="14"/>
    </row>
    <row r="95" spans="1:14" s="5" customFormat="1" x14ac:dyDescent="0.15">
      <c r="A95" s="4"/>
      <c r="B95" s="3"/>
      <c r="C95" s="4"/>
      <c r="D95" s="4"/>
      <c r="E95" s="14"/>
      <c r="F95" s="13"/>
      <c r="G95" s="14"/>
      <c r="H95" s="14"/>
      <c r="I95" s="14"/>
      <c r="J95" s="4"/>
      <c r="K95" s="14"/>
      <c r="L95" s="4"/>
      <c r="M95" s="14"/>
      <c r="N95" s="14"/>
    </row>
    <row r="96" spans="1:14" s="5" customFormat="1" x14ac:dyDescent="0.15">
      <c r="A96" s="4"/>
      <c r="B96" s="3"/>
      <c r="C96" s="4"/>
      <c r="D96" s="4"/>
      <c r="E96" s="14"/>
      <c r="F96" s="13"/>
      <c r="G96" s="14"/>
      <c r="H96" s="14"/>
      <c r="I96" s="14"/>
      <c r="J96" s="4"/>
      <c r="K96" s="14"/>
      <c r="L96" s="4"/>
      <c r="M96" s="14"/>
      <c r="N96" s="14"/>
    </row>
    <row r="97" spans="1:14" s="5" customFormat="1" x14ac:dyDescent="0.15">
      <c r="A97" s="4"/>
      <c r="B97" s="3"/>
      <c r="C97" s="4"/>
      <c r="D97" s="4"/>
      <c r="E97" s="14"/>
      <c r="F97" s="13"/>
      <c r="G97" s="14"/>
      <c r="H97" s="14"/>
      <c r="I97" s="14"/>
      <c r="J97" s="4"/>
      <c r="K97" s="14"/>
      <c r="L97" s="4"/>
      <c r="M97" s="14"/>
      <c r="N97" s="14"/>
    </row>
    <row r="98" spans="1:14" s="5" customFormat="1" x14ac:dyDescent="0.15">
      <c r="A98" s="4"/>
      <c r="B98" s="3"/>
      <c r="C98" s="4"/>
      <c r="D98" s="4"/>
      <c r="E98" s="14"/>
      <c r="F98" s="13"/>
      <c r="G98" s="14"/>
      <c r="H98" s="14"/>
      <c r="I98" s="14"/>
      <c r="J98" s="4"/>
      <c r="K98" s="14"/>
      <c r="L98" s="4"/>
      <c r="M98" s="14"/>
      <c r="N98" s="14"/>
    </row>
    <row r="99" spans="1:14" s="5" customFormat="1" x14ac:dyDescent="0.15">
      <c r="A99" s="4"/>
      <c r="B99" s="3"/>
      <c r="C99" s="4"/>
      <c r="D99" s="4"/>
      <c r="E99" s="14"/>
      <c r="F99" s="13"/>
      <c r="G99" s="14"/>
      <c r="H99" s="14"/>
      <c r="I99" s="14"/>
      <c r="J99" s="4"/>
      <c r="K99" s="14"/>
      <c r="L99" s="4"/>
      <c r="M99" s="14"/>
      <c r="N99" s="14"/>
    </row>
    <row r="100" spans="1:14" s="5" customFormat="1" x14ac:dyDescent="0.15">
      <c r="A100" s="4"/>
      <c r="B100" s="3"/>
      <c r="C100" s="4"/>
      <c r="D100" s="4"/>
      <c r="E100" s="14"/>
      <c r="F100" s="13"/>
      <c r="G100" s="14"/>
      <c r="H100" s="14"/>
      <c r="I100" s="14"/>
      <c r="J100" s="4"/>
      <c r="K100" s="14"/>
      <c r="L100" s="4"/>
      <c r="M100" s="14"/>
      <c r="N100" s="14"/>
    </row>
    <row r="101" spans="1:14" s="5" customFormat="1" x14ac:dyDescent="0.15">
      <c r="A101" s="4"/>
      <c r="B101" s="3"/>
      <c r="C101" s="4"/>
      <c r="D101" s="4"/>
      <c r="E101" s="14"/>
      <c r="F101" s="13"/>
      <c r="G101" s="14"/>
      <c r="H101" s="14"/>
      <c r="I101" s="14"/>
      <c r="J101" s="4"/>
      <c r="K101" s="14"/>
      <c r="L101" s="4"/>
      <c r="M101" s="14"/>
      <c r="N101" s="14"/>
    </row>
    <row r="102" spans="1:14" s="5" customFormat="1" x14ac:dyDescent="0.15">
      <c r="A102" s="4"/>
      <c r="B102" s="3"/>
      <c r="C102" s="4"/>
      <c r="D102" s="4"/>
      <c r="E102" s="14"/>
      <c r="F102" s="13"/>
      <c r="G102" s="14"/>
      <c r="H102" s="14"/>
      <c r="I102" s="14"/>
      <c r="J102" s="4"/>
      <c r="K102" s="14"/>
      <c r="L102" s="4"/>
      <c r="M102" s="14"/>
      <c r="N102" s="14"/>
    </row>
  </sheetData>
  <mergeCells count="6">
    <mergeCell ref="B68:N68"/>
    <mergeCell ref="E3:I3"/>
    <mergeCell ref="E42:I42"/>
    <mergeCell ref="M3:N3"/>
    <mergeCell ref="B39:N39"/>
    <mergeCell ref="M42:N42"/>
  </mergeCells>
  <pageMargins left="0.45" right="0.2" top="0.5" bottom="0.5" header="0.3" footer="0.3"/>
  <pageSetup scale="99" fitToHeight="2" orientation="landscape" horizontalDpi="1200" verticalDpi="1200" r:id="rId1"/>
  <headerFooter>
    <oddHeader xml:space="preserve">&amp;C&amp;"Arial,Bold"&amp;16COMPARISON OF CRITERIA FROM ALL IRMA USES&amp;R&amp;12                    &amp;8 </oddHeader>
    <oddFooter>&amp;CPage &amp;P of  &amp;N&amp;Ras of: Mar 2016</oddFooter>
  </headerFooter>
  <rowBreaks count="1" manualBreakCount="1">
    <brk id="40" min="1" max="15"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P103"/>
  <sheetViews>
    <sheetView zoomScaleNormal="100" workbookViewId="0">
      <pane xSplit="2" ySplit="3" topLeftCell="C4" activePane="bottomRight" state="frozen"/>
      <selection pane="topRight" activeCell="C1" sqref="C1"/>
      <selection pane="bottomLeft" activeCell="A3" sqref="A3"/>
      <selection pane="bottomRight" activeCell="F8" sqref="F8"/>
    </sheetView>
  </sheetViews>
  <sheetFormatPr baseColWidth="10" defaultColWidth="8.83203125" defaultRowHeight="16" x14ac:dyDescent="0.15"/>
  <cols>
    <col min="1" max="1" width="29" style="3" customWidth="1"/>
    <col min="2" max="2" width="5.5" style="4" bestFit="1" customWidth="1"/>
    <col min="3" max="3" width="9.6640625" style="2" customWidth="1"/>
    <col min="4" max="4" width="2.5" style="4" customWidth="1"/>
    <col min="5" max="6" width="9.6640625" style="12" customWidth="1"/>
    <col min="7" max="7" width="10.5" style="12" bestFit="1" customWidth="1"/>
    <col min="8" max="8" width="9.6640625" style="12" customWidth="1"/>
    <col min="9" max="9" width="9" style="12" bestFit="1" customWidth="1"/>
    <col min="10" max="10" width="9.6640625" style="12" customWidth="1"/>
    <col min="11" max="11" width="10.83203125" style="80" customWidth="1"/>
    <col min="12" max="12" width="13.5" style="80" customWidth="1"/>
    <col min="13" max="13" width="7.83203125" style="12" bestFit="1" customWidth="1"/>
    <col min="14" max="14" width="25.1640625" style="5" customWidth="1"/>
    <col min="15" max="15" width="91.33203125" style="5" customWidth="1"/>
    <col min="16" max="16" width="3" customWidth="1"/>
  </cols>
  <sheetData>
    <row r="1" spans="1:16" x14ac:dyDescent="0.2">
      <c r="A1" s="158" t="s">
        <v>208</v>
      </c>
    </row>
    <row r="2" spans="1:16" ht="35.5" customHeight="1" x14ac:dyDescent="0.2">
      <c r="A2" s="202"/>
      <c r="B2" s="195"/>
      <c r="C2" s="194"/>
      <c r="D2" s="195"/>
      <c r="E2" s="200"/>
      <c r="F2" s="203" t="s">
        <v>266</v>
      </c>
      <c r="G2" s="200"/>
      <c r="H2" s="200"/>
      <c r="I2" s="200"/>
      <c r="J2" s="145" t="s">
        <v>491</v>
      </c>
      <c r="K2" s="204" t="s">
        <v>457</v>
      </c>
      <c r="L2" s="204" t="s">
        <v>249</v>
      </c>
      <c r="M2" s="200"/>
      <c r="N2" s="205"/>
      <c r="O2" s="205"/>
    </row>
    <row r="3" spans="1:16" ht="18" x14ac:dyDescent="0.25">
      <c r="A3" s="62"/>
      <c r="B3" s="61" t="s">
        <v>20</v>
      </c>
      <c r="C3" s="61" t="s">
        <v>42</v>
      </c>
      <c r="D3" s="62"/>
      <c r="E3" s="63" t="s">
        <v>225</v>
      </c>
      <c r="F3" s="63" t="s">
        <v>202</v>
      </c>
      <c r="G3" s="63" t="s">
        <v>226</v>
      </c>
      <c r="H3" s="63" t="s">
        <v>279</v>
      </c>
      <c r="I3" s="63" t="s">
        <v>264</v>
      </c>
      <c r="J3" s="63" t="s">
        <v>495</v>
      </c>
      <c r="K3" s="163" t="s">
        <v>262</v>
      </c>
      <c r="L3" s="159" t="s">
        <v>263</v>
      </c>
      <c r="M3" s="63" t="s">
        <v>257</v>
      </c>
      <c r="N3" s="65" t="s">
        <v>272</v>
      </c>
      <c r="O3" s="66" t="s">
        <v>259</v>
      </c>
    </row>
    <row r="4" spans="1:16" x14ac:dyDescent="0.25">
      <c r="A4" s="62" t="s">
        <v>212</v>
      </c>
      <c r="B4" s="61"/>
      <c r="C4" s="61"/>
      <c r="D4" s="62"/>
      <c r="E4" s="63"/>
      <c r="F4" s="63"/>
      <c r="G4" s="63"/>
      <c r="H4" s="63"/>
      <c r="I4" s="63"/>
      <c r="J4" s="63"/>
      <c r="K4" s="133"/>
      <c r="L4" s="157"/>
      <c r="M4" s="63"/>
      <c r="N4" s="65"/>
      <c r="O4" s="66"/>
    </row>
    <row r="5" spans="1:16" ht="7" customHeight="1" x14ac:dyDescent="0.15">
      <c r="A5" s="99"/>
      <c r="B5" s="100"/>
      <c r="C5" s="100"/>
      <c r="D5" s="99"/>
      <c r="E5" s="101"/>
      <c r="F5" s="101"/>
      <c r="G5" s="101"/>
      <c r="H5" s="101"/>
      <c r="I5" s="101"/>
      <c r="J5" s="101"/>
      <c r="K5" s="96"/>
      <c r="L5" s="96"/>
      <c r="M5" s="101"/>
      <c r="N5" s="102"/>
      <c r="O5" s="91"/>
    </row>
    <row r="6" spans="1:16" x14ac:dyDescent="0.15">
      <c r="A6" s="3" t="s">
        <v>28</v>
      </c>
      <c r="B6" s="4" t="s">
        <v>21</v>
      </c>
      <c r="C6" s="194">
        <v>55</v>
      </c>
      <c r="E6" s="132"/>
      <c r="G6" s="12">
        <v>55</v>
      </c>
      <c r="J6" s="12">
        <v>10</v>
      </c>
      <c r="N6" s="5" t="s">
        <v>52</v>
      </c>
      <c r="O6" s="3" t="s">
        <v>391</v>
      </c>
      <c r="P6" s="3"/>
    </row>
    <row r="7" spans="1:16" x14ac:dyDescent="0.15">
      <c r="A7" s="49" t="s">
        <v>0</v>
      </c>
      <c r="B7" s="59" t="s">
        <v>21</v>
      </c>
      <c r="C7" s="194">
        <v>9</v>
      </c>
      <c r="D7" s="59"/>
      <c r="E7" s="48"/>
      <c r="F7" s="48">
        <v>74</v>
      </c>
      <c r="G7" s="48">
        <v>9</v>
      </c>
      <c r="H7" s="48"/>
      <c r="I7" s="48"/>
      <c r="J7" s="48"/>
      <c r="K7" s="98">
        <v>610</v>
      </c>
      <c r="L7" s="98"/>
      <c r="M7" s="48"/>
      <c r="N7" s="67" t="s">
        <v>52</v>
      </c>
      <c r="O7" s="49" t="s">
        <v>356</v>
      </c>
      <c r="P7" s="3"/>
    </row>
    <row r="8" spans="1:16" x14ac:dyDescent="0.15">
      <c r="A8" s="3" t="s">
        <v>1</v>
      </c>
      <c r="B8" s="4" t="s">
        <v>21</v>
      </c>
      <c r="C8" s="194">
        <v>20</v>
      </c>
      <c r="E8" s="12">
        <v>150</v>
      </c>
      <c r="F8" s="12">
        <v>5</v>
      </c>
      <c r="G8" s="12">
        <v>24</v>
      </c>
      <c r="I8" s="12">
        <v>100</v>
      </c>
      <c r="J8" s="12">
        <v>20</v>
      </c>
      <c r="K8" s="80">
        <v>150</v>
      </c>
      <c r="L8" s="80">
        <v>20</v>
      </c>
      <c r="M8" s="12">
        <v>50</v>
      </c>
      <c r="N8" s="5" t="s">
        <v>503</v>
      </c>
      <c r="O8" s="5" t="s">
        <v>392</v>
      </c>
    </row>
    <row r="9" spans="1:16" x14ac:dyDescent="0.15">
      <c r="A9" s="49" t="s">
        <v>2</v>
      </c>
      <c r="B9" s="59" t="s">
        <v>21</v>
      </c>
      <c r="C9" s="194" t="s">
        <v>34</v>
      </c>
      <c r="D9" s="59"/>
      <c r="E9" s="48"/>
      <c r="F9" s="48"/>
      <c r="G9" s="48"/>
      <c r="H9" s="48"/>
      <c r="I9" s="48"/>
      <c r="J9" s="48"/>
      <c r="K9" s="98">
        <v>700</v>
      </c>
      <c r="L9" s="98">
        <v>300</v>
      </c>
      <c r="M9" s="48"/>
      <c r="N9" s="67"/>
      <c r="O9" s="67"/>
    </row>
    <row r="10" spans="1:16" x14ac:dyDescent="0.15">
      <c r="A10" s="3" t="s">
        <v>232</v>
      </c>
      <c r="B10" s="4" t="s">
        <v>21</v>
      </c>
      <c r="C10" s="194">
        <v>750</v>
      </c>
      <c r="F10" s="12">
        <v>1500</v>
      </c>
      <c r="L10" s="80">
        <v>750</v>
      </c>
      <c r="M10" s="12">
        <v>500</v>
      </c>
      <c r="N10" s="5" t="s">
        <v>471</v>
      </c>
      <c r="O10" s="5" t="s">
        <v>325</v>
      </c>
    </row>
    <row r="11" spans="1:16" x14ac:dyDescent="0.15">
      <c r="A11" s="49" t="s">
        <v>4</v>
      </c>
      <c r="B11" s="59" t="s">
        <v>21</v>
      </c>
      <c r="C11" s="194" t="s">
        <v>380</v>
      </c>
      <c r="D11" s="59"/>
      <c r="E11" s="48" t="s">
        <v>380</v>
      </c>
      <c r="F11" s="48"/>
      <c r="G11" s="48">
        <v>0.2</v>
      </c>
      <c r="H11" s="48" t="s">
        <v>393</v>
      </c>
      <c r="I11" s="48">
        <v>50</v>
      </c>
      <c r="J11" s="48">
        <v>0.3</v>
      </c>
      <c r="K11" s="98">
        <v>0.25</v>
      </c>
      <c r="L11" s="98">
        <v>5</v>
      </c>
      <c r="M11" s="48"/>
      <c r="N11" s="67" t="s">
        <v>46</v>
      </c>
      <c r="O11" s="67"/>
      <c r="P11" s="3"/>
    </row>
    <row r="12" spans="1:16" x14ac:dyDescent="0.15">
      <c r="A12" s="3" t="s">
        <v>5</v>
      </c>
      <c r="B12" s="4" t="s">
        <v>22</v>
      </c>
      <c r="C12" s="194" t="s">
        <v>43</v>
      </c>
      <c r="O12" s="5" t="s">
        <v>284</v>
      </c>
    </row>
    <row r="13" spans="1:16" x14ac:dyDescent="0.15">
      <c r="A13" s="49" t="s">
        <v>24</v>
      </c>
      <c r="B13" s="59" t="s">
        <v>21</v>
      </c>
      <c r="C13" s="194">
        <v>8.9</v>
      </c>
      <c r="D13" s="59"/>
      <c r="E13" s="48" t="s">
        <v>381</v>
      </c>
      <c r="F13" s="48">
        <v>8.9</v>
      </c>
      <c r="G13" s="48"/>
      <c r="H13" s="48"/>
      <c r="I13" s="48"/>
      <c r="J13" s="48">
        <v>24</v>
      </c>
      <c r="K13" s="98"/>
      <c r="L13" s="98"/>
      <c r="M13" s="48"/>
      <c r="N13" s="67" t="s">
        <v>47</v>
      </c>
      <c r="O13" s="49"/>
      <c r="P13" s="3"/>
    </row>
    <row r="14" spans="1:16" x14ac:dyDescent="0.15">
      <c r="A14" s="3" t="s">
        <v>25</v>
      </c>
      <c r="B14" s="4" t="s">
        <v>21</v>
      </c>
      <c r="C14" s="194">
        <v>1</v>
      </c>
      <c r="E14" s="12">
        <v>11</v>
      </c>
      <c r="F14" s="12">
        <v>1</v>
      </c>
      <c r="G14" s="12">
        <v>1</v>
      </c>
      <c r="I14" s="12">
        <v>100</v>
      </c>
      <c r="J14" s="12">
        <v>14</v>
      </c>
      <c r="K14" s="80">
        <v>11</v>
      </c>
      <c r="L14" s="80">
        <v>10</v>
      </c>
      <c r="M14" s="12">
        <v>50</v>
      </c>
      <c r="N14" s="5" t="s">
        <v>282</v>
      </c>
    </row>
    <row r="15" spans="1:16" x14ac:dyDescent="0.15">
      <c r="A15" s="49" t="s">
        <v>6</v>
      </c>
      <c r="B15" s="59" t="s">
        <v>21</v>
      </c>
      <c r="C15" s="194" t="s">
        <v>502</v>
      </c>
      <c r="D15" s="59"/>
      <c r="E15" s="48" t="s">
        <v>385</v>
      </c>
      <c r="F15" s="212" t="s">
        <v>502</v>
      </c>
      <c r="G15" s="48">
        <v>1.4</v>
      </c>
      <c r="H15" s="48"/>
      <c r="I15" s="48">
        <v>300</v>
      </c>
      <c r="J15" s="48">
        <v>0.53</v>
      </c>
      <c r="K15" s="98">
        <v>100</v>
      </c>
      <c r="L15" s="98">
        <v>200</v>
      </c>
      <c r="M15" s="48">
        <v>1000</v>
      </c>
      <c r="N15" s="67" t="s">
        <v>188</v>
      </c>
      <c r="O15" s="49" t="s">
        <v>397</v>
      </c>
    </row>
    <row r="16" spans="1:16" x14ac:dyDescent="0.15">
      <c r="A16" s="3" t="s">
        <v>7</v>
      </c>
      <c r="B16" s="4" t="s">
        <v>21</v>
      </c>
      <c r="C16" s="194">
        <v>300</v>
      </c>
      <c r="E16" s="12">
        <v>1000</v>
      </c>
      <c r="F16" s="12">
        <v>300</v>
      </c>
      <c r="I16" s="12">
        <v>2000</v>
      </c>
      <c r="L16" s="80">
        <v>1500</v>
      </c>
      <c r="M16" s="12">
        <v>300</v>
      </c>
      <c r="N16" s="5" t="s">
        <v>394</v>
      </c>
    </row>
    <row r="17" spans="1:16" x14ac:dyDescent="0.15">
      <c r="A17" s="49" t="s">
        <v>8</v>
      </c>
      <c r="B17" s="59" t="s">
        <v>21</v>
      </c>
      <c r="C17" s="194" t="s">
        <v>382</v>
      </c>
      <c r="D17" s="59"/>
      <c r="E17" s="48" t="s">
        <v>382</v>
      </c>
      <c r="F17" s="48" t="s">
        <v>387</v>
      </c>
      <c r="G17" s="48">
        <v>3.4</v>
      </c>
      <c r="H17" s="48">
        <v>1.2</v>
      </c>
      <c r="I17" s="48">
        <v>200</v>
      </c>
      <c r="J17" s="48">
        <v>0.5</v>
      </c>
      <c r="K17" s="98">
        <v>2.5</v>
      </c>
      <c r="L17" s="98">
        <v>50</v>
      </c>
      <c r="M17" s="48">
        <v>10</v>
      </c>
      <c r="N17" s="67" t="s">
        <v>229</v>
      </c>
      <c r="O17" s="49" t="s">
        <v>397</v>
      </c>
    </row>
    <row r="18" spans="1:16" x14ac:dyDescent="0.15">
      <c r="A18" s="1" t="s">
        <v>9</v>
      </c>
      <c r="B18" s="2" t="s">
        <v>22</v>
      </c>
      <c r="C18" s="194" t="s">
        <v>43</v>
      </c>
      <c r="O18" s="5" t="s">
        <v>284</v>
      </c>
    </row>
    <row r="19" spans="1:16" x14ac:dyDescent="0.15">
      <c r="A19" s="49" t="s">
        <v>10</v>
      </c>
      <c r="B19" s="59" t="s">
        <v>21</v>
      </c>
      <c r="C19" s="194">
        <v>430</v>
      </c>
      <c r="D19" s="59"/>
      <c r="E19" s="48"/>
      <c r="F19" s="48">
        <v>430</v>
      </c>
      <c r="G19" s="48">
        <v>1900</v>
      </c>
      <c r="H19" s="48"/>
      <c r="I19" s="48"/>
      <c r="J19" s="48">
        <v>370</v>
      </c>
      <c r="K19" s="98"/>
      <c r="L19" s="98">
        <v>200</v>
      </c>
      <c r="M19" s="48"/>
      <c r="N19" s="70" t="s">
        <v>47</v>
      </c>
      <c r="O19" s="67" t="s">
        <v>237</v>
      </c>
    </row>
    <row r="20" spans="1:16" x14ac:dyDescent="0.15">
      <c r="A20" s="3" t="s">
        <v>11</v>
      </c>
      <c r="B20" s="4" t="s">
        <v>21</v>
      </c>
      <c r="C20" s="194">
        <v>0.06</v>
      </c>
      <c r="E20" s="12">
        <v>0.77</v>
      </c>
      <c r="F20" s="12">
        <v>2.5999999999999999E-2</v>
      </c>
      <c r="G20" s="12">
        <v>0.06</v>
      </c>
      <c r="H20" s="12">
        <v>7.0000000000000007E-2</v>
      </c>
      <c r="I20" s="12">
        <v>2</v>
      </c>
      <c r="J20" s="12">
        <v>0.08</v>
      </c>
      <c r="K20" s="80">
        <v>0.1</v>
      </c>
      <c r="L20" s="80">
        <v>2</v>
      </c>
      <c r="M20" s="12">
        <v>0.1</v>
      </c>
      <c r="N20" s="5" t="s">
        <v>52</v>
      </c>
    </row>
    <row r="21" spans="1:16" x14ac:dyDescent="0.15">
      <c r="A21" s="49" t="s">
        <v>30</v>
      </c>
      <c r="B21" s="59" t="s">
        <v>21</v>
      </c>
      <c r="C21" s="194">
        <v>73</v>
      </c>
      <c r="D21" s="59"/>
      <c r="E21" s="48"/>
      <c r="F21" s="48">
        <v>73</v>
      </c>
      <c r="G21" s="48"/>
      <c r="H21" s="48"/>
      <c r="I21" s="48"/>
      <c r="J21" s="48"/>
      <c r="K21" s="98"/>
      <c r="L21" s="98"/>
      <c r="M21" s="48"/>
      <c r="N21" s="67" t="s">
        <v>47</v>
      </c>
      <c r="O21" s="67"/>
    </row>
    <row r="22" spans="1:16" x14ac:dyDescent="0.15">
      <c r="A22" s="3" t="s">
        <v>12</v>
      </c>
      <c r="B22" s="4" t="s">
        <v>21</v>
      </c>
      <c r="C22" s="194" t="s">
        <v>383</v>
      </c>
      <c r="E22" s="12" t="s">
        <v>383</v>
      </c>
      <c r="F22" s="12" t="s">
        <v>388</v>
      </c>
      <c r="G22" s="12">
        <v>11</v>
      </c>
      <c r="H22" s="12">
        <v>4</v>
      </c>
      <c r="I22" s="12">
        <v>500</v>
      </c>
      <c r="K22" s="80">
        <v>52</v>
      </c>
      <c r="L22" s="80">
        <v>200</v>
      </c>
      <c r="M22" s="12">
        <v>20</v>
      </c>
      <c r="N22" s="5" t="s">
        <v>46</v>
      </c>
      <c r="O22" s="3" t="s">
        <v>397</v>
      </c>
      <c r="P22" s="3"/>
    </row>
    <row r="23" spans="1:16" x14ac:dyDescent="0.15">
      <c r="A23" s="49" t="s">
        <v>13</v>
      </c>
      <c r="B23" s="59" t="s">
        <v>22</v>
      </c>
      <c r="C23" s="194" t="s">
        <v>43</v>
      </c>
      <c r="D23" s="59"/>
      <c r="E23" s="48"/>
      <c r="F23" s="48"/>
      <c r="G23" s="48"/>
      <c r="H23" s="48"/>
      <c r="I23" s="48"/>
      <c r="J23" s="48"/>
      <c r="K23" s="98"/>
      <c r="L23" s="98"/>
      <c r="M23" s="48"/>
      <c r="N23" s="67"/>
      <c r="O23" s="67" t="s">
        <v>283</v>
      </c>
    </row>
    <row r="24" spans="1:16" x14ac:dyDescent="0.15">
      <c r="A24" s="3" t="s">
        <v>14</v>
      </c>
      <c r="B24" s="4" t="s">
        <v>21</v>
      </c>
      <c r="C24" s="194">
        <v>1</v>
      </c>
      <c r="E24" s="12" t="s">
        <v>500</v>
      </c>
      <c r="F24" s="12">
        <v>1</v>
      </c>
      <c r="G24" s="12">
        <v>5</v>
      </c>
      <c r="J24" s="12">
        <v>5</v>
      </c>
      <c r="K24" s="80">
        <v>5</v>
      </c>
      <c r="L24" s="80">
        <v>20</v>
      </c>
      <c r="M24" s="12">
        <v>10</v>
      </c>
      <c r="N24" s="5" t="s">
        <v>47</v>
      </c>
      <c r="O24" s="3"/>
      <c r="P24" s="3"/>
    </row>
    <row r="25" spans="1:16" x14ac:dyDescent="0.15">
      <c r="A25" s="49" t="s">
        <v>15</v>
      </c>
      <c r="B25" s="59" t="s">
        <v>21</v>
      </c>
      <c r="C25" s="194">
        <v>0.25</v>
      </c>
      <c r="D25" s="59"/>
      <c r="E25" s="48" t="s">
        <v>389</v>
      </c>
      <c r="F25" s="48">
        <v>0.25</v>
      </c>
      <c r="G25" s="48">
        <v>0.05</v>
      </c>
      <c r="H25" s="48"/>
      <c r="I25" s="48"/>
      <c r="J25" s="48"/>
      <c r="K25" s="98"/>
      <c r="L25" s="98"/>
      <c r="M25" s="48"/>
      <c r="N25" s="67" t="s">
        <v>47</v>
      </c>
      <c r="O25" s="67" t="s">
        <v>187</v>
      </c>
    </row>
    <row r="26" spans="1:16" x14ac:dyDescent="0.15">
      <c r="A26" s="3" t="s">
        <v>16</v>
      </c>
      <c r="B26" s="4" t="s">
        <v>22</v>
      </c>
      <c r="C26" s="194" t="s">
        <v>43</v>
      </c>
      <c r="F26" s="12" t="s">
        <v>34</v>
      </c>
      <c r="O26" s="3" t="s">
        <v>283</v>
      </c>
      <c r="P26" s="3"/>
    </row>
    <row r="27" spans="1:16" x14ac:dyDescent="0.15">
      <c r="A27" s="49" t="s">
        <v>18</v>
      </c>
      <c r="B27" s="59" t="s">
        <v>21</v>
      </c>
      <c r="C27" s="194">
        <v>0.8</v>
      </c>
      <c r="D27" s="59"/>
      <c r="E27" s="48"/>
      <c r="F27" s="48">
        <v>0.8</v>
      </c>
      <c r="G27" s="48"/>
      <c r="H27" s="48"/>
      <c r="I27" s="48"/>
      <c r="J27" s="48"/>
      <c r="K27" s="98">
        <v>0.8</v>
      </c>
      <c r="L27" s="98"/>
      <c r="M27" s="48">
        <v>0.1</v>
      </c>
      <c r="N27" s="67" t="s">
        <v>230</v>
      </c>
      <c r="O27" s="67"/>
    </row>
    <row r="28" spans="1:16" x14ac:dyDescent="0.15">
      <c r="A28" s="3" t="s">
        <v>27</v>
      </c>
      <c r="B28" s="4" t="s">
        <v>21</v>
      </c>
      <c r="C28" s="194">
        <v>15</v>
      </c>
      <c r="F28" s="12">
        <v>15</v>
      </c>
      <c r="N28" s="5" t="s">
        <v>47</v>
      </c>
      <c r="O28" s="3"/>
      <c r="P28" s="3"/>
    </row>
    <row r="29" spans="1:16" x14ac:dyDescent="0.15">
      <c r="A29" s="49" t="s">
        <v>19</v>
      </c>
      <c r="B29" s="59" t="s">
        <v>21</v>
      </c>
      <c r="C29" s="194" t="s">
        <v>384</v>
      </c>
      <c r="D29" s="59"/>
      <c r="E29" s="48" t="s">
        <v>386</v>
      </c>
      <c r="F29" s="48" t="s">
        <v>384</v>
      </c>
      <c r="G29" s="48" t="s">
        <v>390</v>
      </c>
      <c r="H29" s="48"/>
      <c r="I29" s="48">
        <v>500</v>
      </c>
      <c r="J29" s="48">
        <v>3.6</v>
      </c>
      <c r="K29" s="98">
        <v>120</v>
      </c>
      <c r="L29" s="98">
        <v>2000</v>
      </c>
      <c r="M29" s="48">
        <v>1000</v>
      </c>
      <c r="N29" s="67" t="s">
        <v>47</v>
      </c>
      <c r="O29" s="67" t="s">
        <v>357</v>
      </c>
    </row>
    <row r="30" spans="1:16" x14ac:dyDescent="0.15">
      <c r="C30" s="201" t="s">
        <v>456</v>
      </c>
      <c r="E30" s="5"/>
      <c r="F30" s="5"/>
      <c r="G30" s="3"/>
      <c r="H30" s="44"/>
      <c r="I30" s="3"/>
      <c r="J30" s="3"/>
      <c r="K30" s="83"/>
      <c r="L30" s="83"/>
      <c r="M30" s="3"/>
      <c r="N30" s="3"/>
      <c r="O30" s="3"/>
    </row>
    <row r="31" spans="1:16" ht="13.25" customHeight="1" x14ac:dyDescent="0.15">
      <c r="K31" s="83"/>
      <c r="L31" s="83"/>
    </row>
    <row r="32" spans="1:16" x14ac:dyDescent="0.25">
      <c r="A32" s="61" t="s">
        <v>337</v>
      </c>
      <c r="B32" s="61"/>
      <c r="C32" s="61"/>
      <c r="D32" s="62"/>
      <c r="E32" s="63"/>
      <c r="F32" s="63"/>
      <c r="G32" s="64"/>
      <c r="H32" s="63"/>
      <c r="I32" s="63"/>
      <c r="J32" s="63"/>
      <c r="K32" s="133"/>
      <c r="L32" s="157"/>
      <c r="M32" s="63"/>
      <c r="N32" s="65"/>
      <c r="O32" s="66"/>
    </row>
    <row r="33" spans="1:16" ht="6.75" customHeight="1" x14ac:dyDescent="0.15">
      <c r="A33" s="99"/>
      <c r="B33" s="100"/>
      <c r="C33" s="100"/>
      <c r="D33" s="99"/>
      <c r="E33" s="101"/>
      <c r="F33" s="101"/>
      <c r="G33" s="101"/>
      <c r="H33" s="101"/>
      <c r="I33" s="101"/>
      <c r="J33" s="101"/>
      <c r="K33" s="139"/>
      <c r="L33" s="139"/>
      <c r="M33" s="101"/>
      <c r="N33" s="102"/>
      <c r="O33" s="91"/>
    </row>
    <row r="34" spans="1:16" x14ac:dyDescent="0.15">
      <c r="A34" s="184" t="s">
        <v>339</v>
      </c>
      <c r="B34" s="4" t="s">
        <v>22</v>
      </c>
      <c r="C34" s="194" t="s">
        <v>43</v>
      </c>
      <c r="O34" s="5" t="s">
        <v>283</v>
      </c>
    </row>
    <row r="35" spans="1:16" s="223" customFormat="1" x14ac:dyDescent="0.15">
      <c r="A35" s="104" t="s">
        <v>489</v>
      </c>
      <c r="B35" s="59" t="s">
        <v>22</v>
      </c>
      <c r="C35" s="194">
        <v>0.01</v>
      </c>
      <c r="D35" s="59"/>
      <c r="E35" s="212">
        <f>1.9*0.822*0.00396</f>
        <v>6.1847279999999996E-3</v>
      </c>
      <c r="F35" s="212">
        <f>0.019*0.822</f>
        <v>1.5617999999999998E-2</v>
      </c>
      <c r="G35" s="212">
        <f>0.9*0.0382</f>
        <v>3.4380000000000001E-2</v>
      </c>
      <c r="H35" s="48"/>
      <c r="I35" s="48"/>
      <c r="J35" s="212">
        <f>0.015*0.882</f>
        <v>1.323E-2</v>
      </c>
      <c r="K35" s="212">
        <f>1.9*0.822*0.00396</f>
        <v>6.1847279999999996E-3</v>
      </c>
      <c r="L35" s="234">
        <f>0.06</f>
        <v>0.06</v>
      </c>
      <c r="M35" s="48"/>
      <c r="N35" s="70" t="s">
        <v>506</v>
      </c>
      <c r="O35" s="104" t="s">
        <v>486</v>
      </c>
    </row>
    <row r="36" spans="1:16" x14ac:dyDescent="0.15">
      <c r="A36" s="1" t="s">
        <v>240</v>
      </c>
      <c r="B36" s="4" t="s">
        <v>21</v>
      </c>
      <c r="C36" s="194">
        <v>0.5</v>
      </c>
      <c r="E36" s="12">
        <v>11</v>
      </c>
      <c r="F36" s="12">
        <v>0.5</v>
      </c>
      <c r="G36" s="12">
        <v>3</v>
      </c>
      <c r="J36" s="12">
        <v>0.35</v>
      </c>
      <c r="N36" s="10" t="s">
        <v>47</v>
      </c>
      <c r="O36" s="47"/>
    </row>
    <row r="37" spans="1:16" ht="12.5" customHeight="1" x14ac:dyDescent="0.15">
      <c r="A37" s="49" t="s">
        <v>67</v>
      </c>
      <c r="B37" s="59" t="s">
        <v>22</v>
      </c>
      <c r="C37" s="194">
        <v>120</v>
      </c>
      <c r="D37" s="59"/>
      <c r="E37" s="48">
        <v>230</v>
      </c>
      <c r="F37" s="48">
        <v>120</v>
      </c>
      <c r="G37" s="48"/>
      <c r="H37" s="48"/>
      <c r="I37" s="48"/>
      <c r="J37" s="48"/>
      <c r="K37" s="98"/>
      <c r="L37" s="98">
        <v>350</v>
      </c>
      <c r="M37" s="48">
        <v>250</v>
      </c>
      <c r="N37" s="70" t="s">
        <v>47</v>
      </c>
      <c r="O37" s="104"/>
    </row>
    <row r="38" spans="1:16" x14ac:dyDescent="0.15">
      <c r="A38" s="1" t="s">
        <v>68</v>
      </c>
      <c r="B38" s="2" t="s">
        <v>21</v>
      </c>
      <c r="C38" s="194">
        <v>5</v>
      </c>
      <c r="E38" s="12">
        <v>5.2</v>
      </c>
      <c r="F38" s="12">
        <v>5</v>
      </c>
      <c r="G38" s="12">
        <v>7</v>
      </c>
      <c r="I38" s="12" t="s">
        <v>189</v>
      </c>
      <c r="J38" s="12">
        <v>4</v>
      </c>
      <c r="K38" s="80" t="s">
        <v>254</v>
      </c>
      <c r="L38" s="80">
        <v>100</v>
      </c>
      <c r="N38" s="45" t="s">
        <v>188</v>
      </c>
      <c r="O38" s="47"/>
      <c r="P38" s="47"/>
    </row>
    <row r="39" spans="1:16" x14ac:dyDescent="0.15">
      <c r="A39" s="49" t="s">
        <v>54</v>
      </c>
      <c r="B39" s="59" t="s">
        <v>22</v>
      </c>
      <c r="C39" s="194" t="s">
        <v>43</v>
      </c>
      <c r="D39" s="59"/>
      <c r="E39" s="48"/>
      <c r="F39" s="48"/>
      <c r="G39" s="48"/>
      <c r="H39" s="48"/>
      <c r="I39" s="48"/>
      <c r="J39" s="48"/>
      <c r="K39" s="98"/>
      <c r="L39" s="98"/>
      <c r="M39" s="48"/>
      <c r="N39" s="70"/>
      <c r="O39" s="104" t="s">
        <v>396</v>
      </c>
    </row>
    <row r="40" spans="1:16" x14ac:dyDescent="0.15">
      <c r="A40" s="1" t="s">
        <v>236</v>
      </c>
      <c r="B40" s="2" t="s">
        <v>22</v>
      </c>
      <c r="C40" s="194">
        <v>5</v>
      </c>
      <c r="K40" s="80">
        <v>5</v>
      </c>
      <c r="L40" s="80">
        <v>5</v>
      </c>
      <c r="N40" s="45" t="s">
        <v>477</v>
      </c>
      <c r="O40" s="47"/>
      <c r="P40" s="47"/>
    </row>
    <row r="41" spans="1:16" x14ac:dyDescent="0.15">
      <c r="A41" s="49" t="s">
        <v>50</v>
      </c>
      <c r="B41" s="59" t="s">
        <v>22</v>
      </c>
      <c r="C41" s="194">
        <v>1</v>
      </c>
      <c r="D41" s="59"/>
      <c r="E41" s="48"/>
      <c r="F41" s="48">
        <v>0.12</v>
      </c>
      <c r="G41" s="48">
        <v>1.7</v>
      </c>
      <c r="H41" s="48"/>
      <c r="I41" s="48"/>
      <c r="J41" s="48">
        <v>0.75</v>
      </c>
      <c r="K41" s="98"/>
      <c r="L41" s="98">
        <v>1</v>
      </c>
      <c r="M41" s="48"/>
      <c r="N41" s="67" t="s">
        <v>476</v>
      </c>
      <c r="O41" s="104" t="s">
        <v>358</v>
      </c>
    </row>
    <row r="42" spans="1:16" x14ac:dyDescent="0.15">
      <c r="A42" s="1" t="s">
        <v>53</v>
      </c>
      <c r="B42" s="2" t="s">
        <v>22</v>
      </c>
      <c r="C42" s="194" t="s">
        <v>43</v>
      </c>
      <c r="E42" s="12">
        <v>2</v>
      </c>
      <c r="N42" s="45"/>
      <c r="O42" s="47" t="s">
        <v>395</v>
      </c>
      <c r="P42" s="47"/>
    </row>
    <row r="43" spans="1:16" x14ac:dyDescent="0.15">
      <c r="A43" s="49" t="s">
        <v>234</v>
      </c>
      <c r="B43" s="59" t="s">
        <v>21</v>
      </c>
      <c r="C43" s="194">
        <v>2</v>
      </c>
      <c r="D43" s="59"/>
      <c r="E43" s="48"/>
      <c r="F43" s="48"/>
      <c r="G43" s="48">
        <v>1</v>
      </c>
      <c r="H43" s="48"/>
      <c r="I43" s="48"/>
      <c r="J43" s="48"/>
      <c r="K43" s="98">
        <v>2</v>
      </c>
      <c r="L43" s="98"/>
      <c r="M43" s="48"/>
      <c r="N43" s="70" t="s">
        <v>46</v>
      </c>
      <c r="O43" s="104" t="s">
        <v>285</v>
      </c>
    </row>
    <row r="44" spans="1:16" x14ac:dyDescent="0.15">
      <c r="A44" s="1" t="s">
        <v>338</v>
      </c>
      <c r="B44" s="2" t="s">
        <v>22</v>
      </c>
      <c r="C44" s="194" t="s">
        <v>43</v>
      </c>
      <c r="K44" s="80">
        <v>0.315</v>
      </c>
      <c r="N44" s="45"/>
      <c r="O44" s="47"/>
      <c r="P44" s="47"/>
    </row>
    <row r="45" spans="1:16" x14ac:dyDescent="0.15">
      <c r="A45" s="49" t="s">
        <v>340</v>
      </c>
      <c r="B45" s="59" t="s">
        <v>22</v>
      </c>
      <c r="C45" s="194">
        <v>3</v>
      </c>
      <c r="D45" s="59"/>
      <c r="E45" s="48"/>
      <c r="F45" s="214">
        <v>3</v>
      </c>
      <c r="G45" s="48"/>
      <c r="H45" s="48"/>
      <c r="I45" s="48"/>
      <c r="J45" s="48"/>
      <c r="K45" s="215">
        <f>13*0.226</f>
        <v>2.9380000000000002</v>
      </c>
      <c r="L45" s="216">
        <v>7</v>
      </c>
      <c r="M45" s="222">
        <f>10*0.226</f>
        <v>2.2600000000000002</v>
      </c>
      <c r="N45" s="70" t="s">
        <v>230</v>
      </c>
      <c r="O45" s="104"/>
    </row>
    <row r="46" spans="1:16" x14ac:dyDescent="0.15">
      <c r="A46" s="1" t="s">
        <v>341</v>
      </c>
      <c r="B46" s="2" t="s">
        <v>22</v>
      </c>
      <c r="C46" s="194">
        <v>0.06</v>
      </c>
      <c r="F46" s="12">
        <v>0.06</v>
      </c>
      <c r="N46" s="45" t="s">
        <v>47</v>
      </c>
      <c r="O46" s="47"/>
      <c r="P46" s="47"/>
    </row>
    <row r="47" spans="1:16" x14ac:dyDescent="0.15">
      <c r="A47" s="49" t="s">
        <v>221</v>
      </c>
      <c r="B47" s="59" t="s">
        <v>23</v>
      </c>
      <c r="C47" s="194" t="s">
        <v>33</v>
      </c>
      <c r="D47" s="59"/>
      <c r="E47" s="48" t="s">
        <v>33</v>
      </c>
      <c r="F47" s="48" t="s">
        <v>33</v>
      </c>
      <c r="G47" s="48" t="s">
        <v>38</v>
      </c>
      <c r="H47" s="48"/>
      <c r="I47" s="48" t="s">
        <v>39</v>
      </c>
      <c r="J47" s="48"/>
      <c r="K47" s="98" t="s">
        <v>33</v>
      </c>
      <c r="L47" s="98" t="s">
        <v>33</v>
      </c>
      <c r="M47" s="48" t="s">
        <v>39</v>
      </c>
      <c r="N47" s="70" t="s">
        <v>398</v>
      </c>
      <c r="O47" s="104"/>
    </row>
    <row r="48" spans="1:16" x14ac:dyDescent="0.15">
      <c r="A48" s="3" t="s">
        <v>215</v>
      </c>
      <c r="B48" s="2" t="s">
        <v>22</v>
      </c>
      <c r="C48" s="194">
        <v>2.5000000000000001E-2</v>
      </c>
      <c r="K48" s="80">
        <v>3.5000000000000003E-2</v>
      </c>
      <c r="L48" s="80">
        <v>2.5000000000000001E-2</v>
      </c>
      <c r="N48" s="45" t="s">
        <v>242</v>
      </c>
      <c r="O48" s="47" t="s">
        <v>484</v>
      </c>
      <c r="P48" s="47"/>
    </row>
    <row r="49" spans="1:16" x14ac:dyDescent="0.15">
      <c r="A49" s="49" t="s">
        <v>17</v>
      </c>
      <c r="B49" s="59" t="s">
        <v>22</v>
      </c>
      <c r="C49" s="194" t="s">
        <v>34</v>
      </c>
      <c r="D49" s="59"/>
      <c r="E49" s="48"/>
      <c r="F49" s="48"/>
      <c r="G49" s="48"/>
      <c r="H49" s="48"/>
      <c r="I49" s="48"/>
      <c r="J49" s="48"/>
      <c r="K49" s="98"/>
      <c r="L49" s="98">
        <v>275</v>
      </c>
      <c r="M49" s="48"/>
      <c r="N49" s="70"/>
      <c r="O49" s="104"/>
    </row>
    <row r="50" spans="1:16" x14ac:dyDescent="0.15">
      <c r="A50" s="1" t="s">
        <v>40</v>
      </c>
      <c r="B50" s="2" t="s">
        <v>213</v>
      </c>
      <c r="C50" s="194" t="s">
        <v>287</v>
      </c>
      <c r="I50" s="12" t="s">
        <v>287</v>
      </c>
      <c r="K50" s="80" t="s">
        <v>287</v>
      </c>
      <c r="L50" s="80" t="s">
        <v>235</v>
      </c>
      <c r="N50" s="45" t="s">
        <v>48</v>
      </c>
      <c r="O50" s="47" t="s">
        <v>288</v>
      </c>
      <c r="P50" s="47"/>
    </row>
    <row r="51" spans="1:16" x14ac:dyDescent="0.15">
      <c r="A51" s="49" t="s">
        <v>29</v>
      </c>
      <c r="B51" s="59" t="s">
        <v>22</v>
      </c>
      <c r="C51" s="194" t="s">
        <v>34</v>
      </c>
      <c r="D51" s="59"/>
      <c r="E51" s="48"/>
      <c r="F51" s="48"/>
      <c r="G51" s="48"/>
      <c r="H51" s="48"/>
      <c r="I51" s="48"/>
      <c r="J51" s="48"/>
      <c r="K51" s="98"/>
      <c r="L51" s="98"/>
      <c r="M51" s="48"/>
      <c r="N51" s="70"/>
      <c r="O51" s="104"/>
    </row>
    <row r="52" spans="1:16" x14ac:dyDescent="0.15">
      <c r="A52" s="1" t="s">
        <v>214</v>
      </c>
      <c r="B52" s="2" t="s">
        <v>22</v>
      </c>
      <c r="C52" s="194">
        <v>15</v>
      </c>
      <c r="F52" s="12">
        <v>15</v>
      </c>
      <c r="I52" s="12">
        <v>50</v>
      </c>
      <c r="K52" s="80">
        <v>25</v>
      </c>
      <c r="L52" s="80">
        <v>80</v>
      </c>
      <c r="N52" s="45" t="s">
        <v>280</v>
      </c>
      <c r="O52" s="47" t="s">
        <v>286</v>
      </c>
      <c r="P52" s="47"/>
    </row>
    <row r="53" spans="1:16" x14ac:dyDescent="0.15">
      <c r="C53" s="4"/>
    </row>
    <row r="54" spans="1:16" ht="13.25" customHeight="1" x14ac:dyDescent="0.15">
      <c r="A54" s="8" t="s">
        <v>32</v>
      </c>
      <c r="E54" s="5"/>
      <c r="F54" s="5"/>
      <c r="G54" s="3"/>
      <c r="H54" s="44"/>
      <c r="I54" s="3"/>
      <c r="J54" s="3"/>
      <c r="M54" s="3"/>
      <c r="N54" s="3"/>
      <c r="O54" s="3"/>
    </row>
    <row r="55" spans="1:16" s="5" customFormat="1" x14ac:dyDescent="0.15">
      <c r="A55" s="10" t="s">
        <v>416</v>
      </c>
      <c r="C55" s="10"/>
      <c r="H55" s="14"/>
      <c r="K55" s="82"/>
      <c r="L55" s="82"/>
    </row>
    <row r="56" spans="1:16" s="5" customFormat="1" x14ac:dyDescent="0.15">
      <c r="A56" s="10" t="s">
        <v>483</v>
      </c>
      <c r="C56" s="10"/>
      <c r="H56" s="14"/>
      <c r="K56" s="82"/>
      <c r="L56" s="82"/>
    </row>
    <row r="57" spans="1:16" s="5" customFormat="1" x14ac:dyDescent="0.15">
      <c r="A57" s="10" t="s">
        <v>442</v>
      </c>
      <c r="C57" s="10"/>
      <c r="H57" s="14"/>
      <c r="K57" s="82"/>
      <c r="L57" s="82"/>
    </row>
    <row r="58" spans="1:16" s="5" customFormat="1" x14ac:dyDescent="0.15">
      <c r="A58" s="10" t="s">
        <v>419</v>
      </c>
      <c r="C58" s="10"/>
      <c r="H58" s="14"/>
      <c r="K58" s="82"/>
      <c r="L58" s="82"/>
    </row>
    <row r="59" spans="1:16" s="5" customFormat="1" x14ac:dyDescent="0.15">
      <c r="A59" s="10" t="s">
        <v>420</v>
      </c>
      <c r="C59" s="10"/>
      <c r="H59" s="14"/>
      <c r="K59" s="82"/>
      <c r="L59" s="82"/>
    </row>
    <row r="60" spans="1:16" s="5" customFormat="1" x14ac:dyDescent="0.15">
      <c r="A60" s="10" t="s">
        <v>481</v>
      </c>
      <c r="C60" s="10"/>
      <c r="H60" s="14"/>
      <c r="K60" s="82"/>
      <c r="L60" s="82"/>
    </row>
    <row r="61" spans="1:16" s="105" customFormat="1" ht="17" x14ac:dyDescent="0.15">
      <c r="A61" s="160" t="s">
        <v>441</v>
      </c>
      <c r="H61" s="82"/>
      <c r="L61" s="82"/>
    </row>
    <row r="62" spans="1:16" s="105" customFormat="1" ht="17" x14ac:dyDescent="0.15">
      <c r="A62" s="160" t="s">
        <v>421</v>
      </c>
      <c r="H62" s="82"/>
      <c r="K62" s="155"/>
      <c r="L62" s="82"/>
    </row>
    <row r="63" spans="1:16" s="5" customFormat="1" x14ac:dyDescent="0.15">
      <c r="A63" s="10" t="s">
        <v>422</v>
      </c>
      <c r="C63" s="10"/>
      <c r="H63" s="14"/>
      <c r="K63" s="82"/>
      <c r="L63" s="82"/>
    </row>
    <row r="64" spans="1:16" ht="13.25" customHeight="1" x14ac:dyDescent="0.15"/>
    <row r="65" spans="11:16" ht="13.25" customHeight="1" x14ac:dyDescent="0.15">
      <c r="P65" s="4"/>
    </row>
    <row r="66" spans="11:16" ht="13.25" customHeight="1" x14ac:dyDescent="0.15">
      <c r="N66" s="43" t="s">
        <v>55</v>
      </c>
      <c r="P66" s="4"/>
    </row>
    <row r="67" spans="11:16" ht="13.25" customHeight="1" x14ac:dyDescent="0.15">
      <c r="N67" s="3" t="s">
        <v>58</v>
      </c>
      <c r="P67" s="4"/>
    </row>
    <row r="68" spans="11:16" ht="13.25" customHeight="1" x14ac:dyDescent="0.15">
      <c r="N68" s="3" t="s">
        <v>190</v>
      </c>
      <c r="P68" s="4"/>
    </row>
    <row r="69" spans="11:16" ht="13.25" customHeight="1" x14ac:dyDescent="0.15">
      <c r="N69" s="3" t="s">
        <v>59</v>
      </c>
      <c r="P69" s="4"/>
    </row>
    <row r="70" spans="11:16" x14ac:dyDescent="0.15">
      <c r="N70" s="3" t="s">
        <v>56</v>
      </c>
      <c r="P70" s="4"/>
    </row>
    <row r="71" spans="11:16" x14ac:dyDescent="0.15">
      <c r="N71" s="3" t="s">
        <v>60</v>
      </c>
      <c r="P71" s="4"/>
    </row>
    <row r="72" spans="11:16" x14ac:dyDescent="0.15">
      <c r="N72" s="3" t="s">
        <v>61</v>
      </c>
      <c r="P72" s="4"/>
    </row>
    <row r="73" spans="11:16" x14ac:dyDescent="0.15">
      <c r="K73" s="82"/>
      <c r="L73" s="82"/>
      <c r="N73" s="3" t="s">
        <v>62</v>
      </c>
      <c r="P73" s="4"/>
    </row>
    <row r="74" spans="11:16" x14ac:dyDescent="0.15">
      <c r="K74" s="82"/>
      <c r="L74" s="82"/>
      <c r="N74" s="3" t="s">
        <v>57</v>
      </c>
    </row>
    <row r="75" spans="11:16" x14ac:dyDescent="0.15">
      <c r="K75" s="82"/>
      <c r="L75" s="82"/>
      <c r="N75" s="3" t="s">
        <v>64</v>
      </c>
    </row>
    <row r="76" spans="11:16" x14ac:dyDescent="0.15">
      <c r="K76" s="82"/>
      <c r="L76" s="82"/>
      <c r="N76" s="3" t="s">
        <v>66</v>
      </c>
      <c r="P76" s="4"/>
    </row>
    <row r="77" spans="11:16" x14ac:dyDescent="0.15">
      <c r="K77" s="82"/>
      <c r="L77" s="82"/>
      <c r="N77" s="3" t="s">
        <v>373</v>
      </c>
      <c r="P77" s="4"/>
    </row>
    <row r="78" spans="11:16" x14ac:dyDescent="0.15">
      <c r="K78" s="82"/>
      <c r="L78" s="82"/>
      <c r="N78" s="3" t="s">
        <v>376</v>
      </c>
      <c r="P78" s="4"/>
    </row>
    <row r="79" spans="11:16" x14ac:dyDescent="0.15">
      <c r="K79" s="82"/>
      <c r="L79" s="82"/>
      <c r="N79" s="3" t="s">
        <v>63</v>
      </c>
    </row>
    <row r="80" spans="11:16" x14ac:dyDescent="0.15">
      <c r="K80" s="82"/>
      <c r="L80" s="82"/>
      <c r="N80" s="3" t="s">
        <v>69</v>
      </c>
    </row>
    <row r="81" spans="3:14" x14ac:dyDescent="0.15">
      <c r="K81" s="82"/>
      <c r="L81" s="82"/>
      <c r="N81" s="3" t="s">
        <v>65</v>
      </c>
    </row>
    <row r="82" spans="3:14" x14ac:dyDescent="0.15">
      <c r="K82" s="82"/>
      <c r="L82" s="82"/>
    </row>
    <row r="83" spans="3:14" x14ac:dyDescent="0.15">
      <c r="K83" s="82"/>
      <c r="L83" s="82"/>
    </row>
    <row r="84" spans="3:14" x14ac:dyDescent="0.15">
      <c r="C84" s="10"/>
      <c r="D84" s="5"/>
      <c r="E84" s="14"/>
      <c r="F84" s="14"/>
      <c r="G84" s="14"/>
      <c r="H84" s="14"/>
      <c r="I84" s="14"/>
      <c r="J84" s="14"/>
      <c r="K84" s="82"/>
      <c r="L84" s="82"/>
      <c r="M84" s="14"/>
    </row>
    <row r="85" spans="3:14" x14ac:dyDescent="0.15">
      <c r="C85" s="10"/>
      <c r="D85" s="5"/>
      <c r="E85" s="14"/>
      <c r="F85" s="14"/>
      <c r="G85" s="14"/>
      <c r="H85" s="14"/>
      <c r="I85" s="14"/>
      <c r="J85" s="14"/>
      <c r="K85" s="82"/>
      <c r="L85" s="82"/>
      <c r="M85" s="14"/>
    </row>
    <row r="86" spans="3:14" x14ac:dyDescent="0.15">
      <c r="C86" s="10"/>
      <c r="D86" s="5"/>
      <c r="E86" s="14"/>
      <c r="F86" s="14"/>
      <c r="G86" s="14"/>
      <c r="H86" s="14"/>
      <c r="I86" s="14"/>
      <c r="J86" s="14"/>
      <c r="K86" s="82"/>
      <c r="L86" s="82"/>
      <c r="M86" s="14"/>
    </row>
    <row r="87" spans="3:14" x14ac:dyDescent="0.15">
      <c r="C87" s="10"/>
      <c r="D87" s="5"/>
      <c r="E87" s="14"/>
      <c r="F87" s="14"/>
      <c r="G87" s="14"/>
      <c r="H87" s="14"/>
      <c r="I87" s="14"/>
      <c r="J87" s="14"/>
      <c r="K87" s="82"/>
      <c r="L87" s="82"/>
      <c r="M87" s="14"/>
    </row>
    <row r="88" spans="3:14" x14ac:dyDescent="0.15">
      <c r="C88" s="10"/>
      <c r="D88" s="5"/>
      <c r="E88" s="14"/>
      <c r="F88" s="14"/>
      <c r="G88" s="14"/>
      <c r="H88" s="14"/>
      <c r="I88" s="14"/>
      <c r="J88" s="14"/>
      <c r="K88" s="82"/>
      <c r="L88" s="82"/>
      <c r="M88" s="14"/>
    </row>
    <row r="89" spans="3:14" x14ac:dyDescent="0.15">
      <c r="C89" s="10"/>
      <c r="D89" s="5"/>
      <c r="E89" s="14"/>
      <c r="F89" s="14"/>
      <c r="G89" s="14"/>
      <c r="H89" s="14"/>
      <c r="I89" s="14"/>
      <c r="J89" s="14"/>
      <c r="K89" s="82"/>
      <c r="L89" s="82"/>
      <c r="M89" s="14"/>
    </row>
    <row r="90" spans="3:14" x14ac:dyDescent="0.15">
      <c r="C90" s="10"/>
      <c r="D90" s="5"/>
      <c r="E90" s="14"/>
      <c r="F90" s="14"/>
      <c r="G90" s="14"/>
      <c r="H90" s="14"/>
      <c r="I90" s="14"/>
      <c r="J90" s="14"/>
      <c r="K90" s="82"/>
      <c r="L90" s="82"/>
      <c r="M90" s="14"/>
    </row>
    <row r="91" spans="3:14" x14ac:dyDescent="0.15">
      <c r="C91" s="10"/>
      <c r="D91" s="5"/>
      <c r="E91" s="14"/>
      <c r="F91" s="14"/>
      <c r="G91" s="14"/>
      <c r="H91" s="14"/>
      <c r="I91" s="14"/>
      <c r="J91" s="14"/>
      <c r="K91" s="82"/>
      <c r="L91" s="82"/>
      <c r="M91" s="14"/>
    </row>
    <row r="92" spans="3:14" x14ac:dyDescent="0.15">
      <c r="C92" s="10"/>
      <c r="D92" s="5"/>
      <c r="E92" s="14"/>
      <c r="F92" s="14"/>
      <c r="G92" s="14"/>
      <c r="H92" s="14"/>
      <c r="I92" s="14"/>
      <c r="J92" s="14"/>
      <c r="K92" s="82"/>
      <c r="L92" s="82"/>
      <c r="M92" s="14"/>
    </row>
    <row r="93" spans="3:14" x14ac:dyDescent="0.15">
      <c r="C93" s="10"/>
      <c r="D93" s="5"/>
      <c r="E93" s="14"/>
      <c r="F93" s="14"/>
      <c r="G93" s="14"/>
      <c r="H93" s="14"/>
      <c r="I93" s="14"/>
      <c r="J93" s="14"/>
      <c r="M93" s="14"/>
    </row>
    <row r="94" spans="3:14" x14ac:dyDescent="0.15">
      <c r="C94" s="10"/>
      <c r="D94" s="5"/>
      <c r="E94" s="14"/>
      <c r="F94" s="14"/>
      <c r="G94" s="14"/>
      <c r="H94" s="14"/>
      <c r="I94" s="14"/>
      <c r="J94" s="14"/>
      <c r="M94" s="14"/>
    </row>
    <row r="95" spans="3:14" x14ac:dyDescent="0.15">
      <c r="C95" s="10"/>
      <c r="D95" s="5"/>
      <c r="E95" s="14"/>
      <c r="F95" s="14"/>
      <c r="G95" s="14"/>
      <c r="H95" s="14"/>
      <c r="I95" s="14"/>
      <c r="J95" s="14"/>
      <c r="M95" s="14"/>
    </row>
    <row r="96" spans="3:14" x14ac:dyDescent="0.15">
      <c r="C96" s="10"/>
      <c r="D96" s="5"/>
      <c r="E96" s="14"/>
      <c r="F96" s="14"/>
      <c r="G96" s="14"/>
      <c r="H96" s="14"/>
      <c r="I96" s="14"/>
      <c r="J96" s="14"/>
      <c r="M96" s="14"/>
    </row>
    <row r="97" spans="3:13" x14ac:dyDescent="0.15">
      <c r="C97" s="10"/>
      <c r="D97" s="5"/>
      <c r="E97" s="14"/>
      <c r="F97" s="14"/>
      <c r="G97" s="14"/>
      <c r="H97" s="14"/>
      <c r="I97" s="14"/>
      <c r="J97" s="14"/>
      <c r="M97" s="14"/>
    </row>
    <row r="98" spans="3:13" x14ac:dyDescent="0.15">
      <c r="C98" s="10"/>
      <c r="D98" s="5"/>
      <c r="E98" s="14"/>
      <c r="F98" s="14"/>
      <c r="G98" s="14"/>
      <c r="H98" s="14"/>
      <c r="I98" s="14"/>
      <c r="J98" s="14"/>
      <c r="M98" s="14"/>
    </row>
    <row r="99" spans="3:13" x14ac:dyDescent="0.15">
      <c r="C99" s="10"/>
      <c r="D99" s="5"/>
      <c r="E99" s="14"/>
      <c r="F99" s="14"/>
      <c r="G99" s="14"/>
      <c r="H99" s="14"/>
      <c r="I99" s="14"/>
      <c r="J99" s="14"/>
      <c r="M99" s="14"/>
    </row>
    <row r="100" spans="3:13" x14ac:dyDescent="0.15">
      <c r="C100" s="10"/>
      <c r="D100" s="5"/>
      <c r="E100" s="14"/>
      <c r="F100" s="14"/>
      <c r="G100" s="14"/>
      <c r="H100" s="14"/>
      <c r="I100" s="14"/>
      <c r="J100" s="14"/>
      <c r="M100" s="14"/>
    </row>
    <row r="101" spans="3:13" x14ac:dyDescent="0.15">
      <c r="C101" s="10"/>
      <c r="D101" s="5"/>
      <c r="E101" s="14"/>
      <c r="F101" s="14"/>
      <c r="G101" s="14"/>
      <c r="H101" s="14"/>
      <c r="I101" s="14"/>
      <c r="J101" s="14"/>
      <c r="M101" s="14"/>
    </row>
    <row r="102" spans="3:13" x14ac:dyDescent="0.15">
      <c r="C102" s="10"/>
      <c r="D102" s="5"/>
      <c r="E102" s="14"/>
      <c r="F102" s="14"/>
      <c r="G102" s="14"/>
      <c r="H102" s="14"/>
      <c r="I102" s="14"/>
      <c r="J102" s="14"/>
      <c r="M102" s="14"/>
    </row>
    <row r="103" spans="3:13" x14ac:dyDescent="0.15">
      <c r="C103" s="10"/>
      <c r="D103" s="5"/>
      <c r="E103" s="14"/>
      <c r="F103" s="14"/>
      <c r="G103" s="14"/>
      <c r="H103" s="14"/>
      <c r="I103" s="14"/>
      <c r="J103" s="14"/>
      <c r="M103" s="14"/>
    </row>
  </sheetData>
  <sortState xmlns:xlrd2="http://schemas.microsoft.com/office/spreadsheetml/2017/richdata2" ref="B38:D60">
    <sortCondition ref="B38:B60"/>
  </sortState>
  <hyperlinks>
    <hyperlink ref="C30" location="'USEPA Hardness-Dependent Metals'!A1" display="* Hardness-based calculation for dissolved metals assuming 100 mg/L CaCO3 unless otherwise noted.  Biotic Ligand Model (BLM) calculations may also apply. IRMA recommends using USEPA Hardness-based or Biotic Ligand Model (BLM) calculations for metals" xr:uid="{00000000-0004-0000-0300-000000000000}"/>
    <hyperlink ref="F29" location="'CCME Zinc Eqn'!A1" display="13 *" xr:uid="{00000000-0004-0000-0300-000001000000}"/>
  </hyperlinks>
  <printOptions horizontalCentered="1"/>
  <pageMargins left="0.45" right="0.2" top="0.75" bottom="0.5" header="0.3" footer="0.3"/>
  <pageSetup scale="67" fitToHeight="2" orientation="landscape" horizontalDpi="1200" verticalDpi="1200" r:id="rId1"/>
  <headerFooter>
    <oddHeader>&amp;C&amp;"Arial,Bold"&amp;16AQUATIC ORGANISMS - FRESH WATER QUALITY CRITERIA</oddHeader>
    <oddFooter>&amp;CPage &amp;P of  &amp;N&amp;Ras of: Mar 2016</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M102"/>
  <sheetViews>
    <sheetView zoomScaleNormal="100" workbookViewId="0">
      <pane xSplit="2" ySplit="3" topLeftCell="C4" activePane="bottomRight" state="frozen"/>
      <selection pane="topRight" activeCell="C1" sqref="C1"/>
      <selection pane="bottomLeft" activeCell="A3" sqref="A3"/>
      <selection pane="bottomRight" activeCell="A4" sqref="A4"/>
    </sheetView>
  </sheetViews>
  <sheetFormatPr baseColWidth="10" defaultColWidth="8.83203125" defaultRowHeight="16" x14ac:dyDescent="0.15"/>
  <cols>
    <col min="1" max="1" width="29" style="3" customWidth="1"/>
    <col min="2" max="2" width="5.5" style="4" bestFit="1" customWidth="1"/>
    <col min="3" max="3" width="8.6640625" style="4" customWidth="1"/>
    <col min="4" max="4" width="2.5" style="4" customWidth="1"/>
    <col min="5" max="5" width="8.6640625" style="12" customWidth="1"/>
    <col min="6" max="6" width="10.6640625" style="12" customWidth="1"/>
    <col min="7" max="7" width="8.6640625" style="12" customWidth="1"/>
    <col min="8" max="8" width="9.5" style="12" customWidth="1"/>
    <col min="9" max="9" width="11" style="80" customWidth="1"/>
    <col min="10" max="10" width="11.6640625" style="80" customWidth="1"/>
    <col min="11" max="11" width="21" style="5" customWidth="1"/>
    <col min="12" max="12" width="89.5" style="5" customWidth="1"/>
    <col min="13" max="13" width="4.33203125" style="3" customWidth="1"/>
  </cols>
  <sheetData>
    <row r="1" spans="1:13" x14ac:dyDescent="0.15">
      <c r="A1" s="166" t="s">
        <v>466</v>
      </c>
    </row>
    <row r="2" spans="1:13" ht="28" x14ac:dyDescent="0.2">
      <c r="A2" s="206"/>
      <c r="B2" s="195"/>
      <c r="C2" s="195"/>
      <c r="D2" s="195"/>
      <c r="E2" s="200"/>
      <c r="F2" s="200"/>
      <c r="G2" s="203" t="s">
        <v>266</v>
      </c>
      <c r="H2" s="145" t="s">
        <v>491</v>
      </c>
      <c r="I2" s="207" t="s">
        <v>268</v>
      </c>
      <c r="J2" s="207" t="s">
        <v>475</v>
      </c>
      <c r="K2" s="205"/>
      <c r="L2" s="205"/>
    </row>
    <row r="3" spans="1:13" ht="18" x14ac:dyDescent="0.25">
      <c r="A3" s="61"/>
      <c r="B3" s="61" t="s">
        <v>20</v>
      </c>
      <c r="C3" s="62" t="s">
        <v>42</v>
      </c>
      <c r="D3" s="62"/>
      <c r="E3" s="63" t="s">
        <v>225</v>
      </c>
      <c r="F3" s="64" t="s">
        <v>414</v>
      </c>
      <c r="G3" s="63" t="s">
        <v>415</v>
      </c>
      <c r="H3" s="63" t="s">
        <v>494</v>
      </c>
      <c r="I3" s="163" t="s">
        <v>289</v>
      </c>
      <c r="J3" s="163" t="s">
        <v>290</v>
      </c>
      <c r="K3" s="162" t="s">
        <v>45</v>
      </c>
      <c r="L3" s="66" t="s">
        <v>259</v>
      </c>
    </row>
    <row r="4" spans="1:13" ht="12.5" customHeight="1" x14ac:dyDescent="0.25">
      <c r="A4" s="61" t="s">
        <v>212</v>
      </c>
      <c r="B4" s="61"/>
      <c r="C4" s="62"/>
      <c r="D4" s="62"/>
      <c r="E4" s="63"/>
      <c r="F4" s="64"/>
      <c r="G4" s="63"/>
      <c r="H4" s="63"/>
      <c r="I4" s="133"/>
      <c r="J4" s="133"/>
      <c r="K4" s="106"/>
      <c r="L4" s="66"/>
    </row>
    <row r="5" spans="1:13" ht="6.75" customHeight="1" x14ac:dyDescent="0.15">
      <c r="A5" s="99"/>
      <c r="B5" s="100"/>
      <c r="C5" s="99"/>
      <c r="D5" s="99"/>
      <c r="E5" s="101"/>
      <c r="F5" s="101"/>
      <c r="G5" s="101"/>
      <c r="H5" s="101"/>
      <c r="I5" s="96"/>
      <c r="J5" s="96"/>
      <c r="K5" s="102"/>
      <c r="L5" s="91"/>
    </row>
    <row r="6" spans="1:13" x14ac:dyDescent="0.15">
      <c r="A6" s="3" t="s">
        <v>1</v>
      </c>
      <c r="B6" s="4" t="s">
        <v>21</v>
      </c>
      <c r="C6" s="195">
        <v>12.5</v>
      </c>
      <c r="E6" s="12">
        <v>36</v>
      </c>
      <c r="G6" s="12">
        <v>12.5</v>
      </c>
      <c r="H6" s="12">
        <v>8</v>
      </c>
      <c r="I6" s="80">
        <v>36</v>
      </c>
      <c r="J6" s="80">
        <v>10</v>
      </c>
      <c r="K6" s="5" t="s">
        <v>47</v>
      </c>
    </row>
    <row r="7" spans="1:13" x14ac:dyDescent="0.15">
      <c r="A7" s="49" t="s">
        <v>2</v>
      </c>
      <c r="B7" s="59" t="s">
        <v>21</v>
      </c>
      <c r="C7" s="195">
        <v>700</v>
      </c>
      <c r="D7" s="59"/>
      <c r="E7" s="48"/>
      <c r="F7" s="48"/>
      <c r="G7" s="48"/>
      <c r="H7" s="48"/>
      <c r="I7" s="98">
        <v>1000</v>
      </c>
      <c r="J7" s="98">
        <v>700</v>
      </c>
      <c r="K7" s="67" t="s">
        <v>231</v>
      </c>
      <c r="L7" s="67"/>
    </row>
    <row r="8" spans="1:13" ht="13.25" customHeight="1" x14ac:dyDescent="0.15">
      <c r="A8" s="3" t="s">
        <v>4</v>
      </c>
      <c r="B8" s="4" t="s">
        <v>21</v>
      </c>
      <c r="C8" s="195">
        <v>0.12</v>
      </c>
      <c r="E8" s="12">
        <v>7.9</v>
      </c>
      <c r="F8" s="12">
        <v>0.7</v>
      </c>
      <c r="G8" s="12">
        <v>0.12</v>
      </c>
      <c r="H8" s="12">
        <v>0.12</v>
      </c>
      <c r="I8" s="80">
        <v>8.8000000000000007</v>
      </c>
      <c r="J8" s="80">
        <v>3</v>
      </c>
      <c r="K8" s="5" t="s">
        <v>375</v>
      </c>
      <c r="L8" s="3"/>
      <c r="M8" s="47"/>
    </row>
    <row r="9" spans="1:13" x14ac:dyDescent="0.15">
      <c r="A9" s="49" t="s">
        <v>24</v>
      </c>
      <c r="B9" s="59" t="s">
        <v>21</v>
      </c>
      <c r="C9" s="195">
        <v>27</v>
      </c>
      <c r="D9" s="59"/>
      <c r="E9" s="48"/>
      <c r="F9" s="48">
        <v>27</v>
      </c>
      <c r="G9" s="48">
        <v>56</v>
      </c>
      <c r="H9" s="48"/>
      <c r="I9" s="98"/>
      <c r="J9" s="98"/>
      <c r="K9" s="67" t="s">
        <v>52</v>
      </c>
      <c r="L9" s="67"/>
    </row>
    <row r="10" spans="1:13" ht="13.25" customHeight="1" x14ac:dyDescent="0.15">
      <c r="A10" s="3" t="s">
        <v>25</v>
      </c>
      <c r="B10" s="4" t="s">
        <v>21</v>
      </c>
      <c r="C10" s="195">
        <v>1.5</v>
      </c>
      <c r="E10" s="12">
        <v>50</v>
      </c>
      <c r="F10" s="12">
        <v>4.4000000000000004</v>
      </c>
      <c r="G10" s="12">
        <v>1.5</v>
      </c>
      <c r="H10" s="12">
        <v>2</v>
      </c>
      <c r="I10" s="80">
        <v>50</v>
      </c>
      <c r="J10" s="80">
        <v>50</v>
      </c>
      <c r="K10" s="5" t="s">
        <v>47</v>
      </c>
      <c r="L10" s="3"/>
      <c r="M10" s="47"/>
    </row>
    <row r="11" spans="1:13" x14ac:dyDescent="0.15">
      <c r="A11" s="49" t="s">
        <v>31</v>
      </c>
      <c r="B11" s="59" t="s">
        <v>21</v>
      </c>
      <c r="C11" s="195">
        <v>1</v>
      </c>
      <c r="D11" s="59"/>
      <c r="E11" s="48"/>
      <c r="F11" s="48">
        <v>1</v>
      </c>
      <c r="G11" s="48"/>
      <c r="H11" s="48"/>
      <c r="I11" s="98"/>
      <c r="J11" s="98"/>
      <c r="K11" s="67" t="s">
        <v>52</v>
      </c>
      <c r="L11" s="67"/>
    </row>
    <row r="12" spans="1:13" ht="13.25" customHeight="1" x14ac:dyDescent="0.15">
      <c r="A12" s="3" t="s">
        <v>6</v>
      </c>
      <c r="B12" s="4" t="s">
        <v>21</v>
      </c>
      <c r="C12" s="195">
        <v>1.3</v>
      </c>
      <c r="E12" s="12">
        <v>3.1</v>
      </c>
      <c r="F12" s="12">
        <v>1.3</v>
      </c>
      <c r="H12" s="12">
        <v>3</v>
      </c>
      <c r="I12" s="80">
        <v>50</v>
      </c>
      <c r="J12" s="80" t="s">
        <v>250</v>
      </c>
      <c r="K12" s="5" t="s">
        <v>52</v>
      </c>
      <c r="L12" s="3"/>
      <c r="M12" s="47"/>
    </row>
    <row r="13" spans="1:13" x14ac:dyDescent="0.15">
      <c r="A13" s="49" t="s">
        <v>8</v>
      </c>
      <c r="B13" s="59" t="s">
        <v>21</v>
      </c>
      <c r="C13" s="195">
        <v>4.4000000000000004</v>
      </c>
      <c r="D13" s="59"/>
      <c r="E13" s="48">
        <v>8.1</v>
      </c>
      <c r="F13" s="48">
        <v>4.4000000000000004</v>
      </c>
      <c r="G13" s="48"/>
      <c r="H13" s="48">
        <v>2</v>
      </c>
      <c r="I13" s="98">
        <v>8.1</v>
      </c>
      <c r="J13" s="98">
        <v>10</v>
      </c>
      <c r="K13" s="67" t="s">
        <v>52</v>
      </c>
      <c r="L13" s="67"/>
    </row>
    <row r="14" spans="1:13" ht="13.25" customHeight="1" x14ac:dyDescent="0.15">
      <c r="A14" s="3" t="s">
        <v>11</v>
      </c>
      <c r="B14" s="4" t="s">
        <v>21</v>
      </c>
      <c r="C14" s="195">
        <v>0.1</v>
      </c>
      <c r="E14" s="12">
        <v>0.94</v>
      </c>
      <c r="F14" s="12">
        <v>0.1</v>
      </c>
      <c r="G14" s="12">
        <v>1.6E-2</v>
      </c>
      <c r="H14" s="12">
        <v>1.6E-2</v>
      </c>
      <c r="I14" s="80">
        <v>0.1</v>
      </c>
      <c r="J14" s="80">
        <v>1</v>
      </c>
      <c r="K14" s="5" t="s">
        <v>52</v>
      </c>
      <c r="L14" s="3" t="s">
        <v>291</v>
      </c>
      <c r="M14" s="47"/>
    </row>
    <row r="15" spans="1:13" x14ac:dyDescent="0.15">
      <c r="A15" s="49" t="s">
        <v>12</v>
      </c>
      <c r="B15" s="59" t="s">
        <v>21</v>
      </c>
      <c r="C15" s="195">
        <v>7</v>
      </c>
      <c r="D15" s="59"/>
      <c r="E15" s="48">
        <v>8.1999999999999993</v>
      </c>
      <c r="F15" s="48">
        <v>7</v>
      </c>
      <c r="G15" s="48"/>
      <c r="H15" s="48">
        <v>5</v>
      </c>
      <c r="I15" s="98">
        <v>8.1999999999999993</v>
      </c>
      <c r="J15" s="98">
        <v>40</v>
      </c>
      <c r="K15" s="67" t="s">
        <v>52</v>
      </c>
      <c r="L15" s="67" t="s">
        <v>378</v>
      </c>
    </row>
    <row r="16" spans="1:13" ht="13.25" customHeight="1" x14ac:dyDescent="0.15">
      <c r="A16" s="3" t="s">
        <v>14</v>
      </c>
      <c r="B16" s="4" t="s">
        <v>21</v>
      </c>
      <c r="C16" s="195">
        <v>71</v>
      </c>
      <c r="E16" s="12">
        <v>71</v>
      </c>
      <c r="I16" s="80">
        <v>71</v>
      </c>
      <c r="J16" s="80">
        <v>10</v>
      </c>
      <c r="K16" s="5" t="s">
        <v>229</v>
      </c>
      <c r="L16" s="3" t="s">
        <v>377</v>
      </c>
      <c r="M16" s="47"/>
    </row>
    <row r="17" spans="1:13" x14ac:dyDescent="0.15">
      <c r="A17" s="49" t="s">
        <v>15</v>
      </c>
      <c r="B17" s="59" t="s">
        <v>21</v>
      </c>
      <c r="C17" s="195">
        <v>1.4</v>
      </c>
      <c r="D17" s="59"/>
      <c r="E17" s="48">
        <v>1.9</v>
      </c>
      <c r="F17" s="48">
        <v>1.4</v>
      </c>
      <c r="G17" s="48">
        <v>7.5</v>
      </c>
      <c r="H17" s="48">
        <v>0.7</v>
      </c>
      <c r="I17" s="98"/>
      <c r="J17" s="98"/>
      <c r="K17" s="67" t="s">
        <v>52</v>
      </c>
      <c r="L17" s="67" t="s">
        <v>379</v>
      </c>
    </row>
    <row r="18" spans="1:13" ht="13.25" customHeight="1" x14ac:dyDescent="0.15">
      <c r="A18" s="3" t="s">
        <v>37</v>
      </c>
      <c r="B18" s="4" t="s">
        <v>21</v>
      </c>
      <c r="C18" s="195">
        <v>100</v>
      </c>
      <c r="F18" s="12">
        <v>100</v>
      </c>
      <c r="K18" s="5" t="s">
        <v>52</v>
      </c>
      <c r="L18" s="3"/>
      <c r="M18" s="47"/>
    </row>
    <row r="19" spans="1:13" x14ac:dyDescent="0.15">
      <c r="A19" s="49" t="s">
        <v>19</v>
      </c>
      <c r="B19" s="59" t="s">
        <v>21</v>
      </c>
      <c r="C19" s="195">
        <v>8</v>
      </c>
      <c r="D19" s="59"/>
      <c r="E19" s="48">
        <v>81</v>
      </c>
      <c r="F19" s="48">
        <v>8</v>
      </c>
      <c r="G19" s="48"/>
      <c r="H19" s="48">
        <v>20</v>
      </c>
      <c r="I19" s="98">
        <v>81</v>
      </c>
      <c r="J19" s="98">
        <v>50</v>
      </c>
      <c r="K19" s="67" t="s">
        <v>52</v>
      </c>
      <c r="L19" s="67"/>
    </row>
    <row r="20" spans="1:13" ht="13.25" customHeight="1" x14ac:dyDescent="0.15">
      <c r="L20" s="3"/>
      <c r="M20" s="47"/>
    </row>
    <row r="21" spans="1:13" ht="13.25" customHeight="1" x14ac:dyDescent="0.25">
      <c r="A21" s="61" t="s">
        <v>337</v>
      </c>
      <c r="B21" s="61"/>
      <c r="C21" s="62"/>
      <c r="D21" s="62"/>
      <c r="E21" s="63"/>
      <c r="F21" s="64"/>
      <c r="G21" s="63"/>
      <c r="H21" s="63"/>
      <c r="I21" s="133"/>
      <c r="J21" s="133"/>
      <c r="K21" s="106"/>
      <c r="L21" s="66"/>
    </row>
    <row r="22" spans="1:13" ht="6.75" customHeight="1" x14ac:dyDescent="0.15">
      <c r="A22" s="99"/>
      <c r="B22" s="100"/>
      <c r="C22" s="99"/>
      <c r="D22" s="99"/>
      <c r="E22" s="101"/>
      <c r="F22" s="101"/>
      <c r="G22" s="101"/>
      <c r="H22" s="101"/>
      <c r="I22" s="96"/>
      <c r="J22" s="96"/>
      <c r="K22" s="102"/>
      <c r="L22" s="91"/>
    </row>
    <row r="23" spans="1:13" x14ac:dyDescent="0.15">
      <c r="A23" s="1" t="s">
        <v>233</v>
      </c>
      <c r="B23" s="4" t="s">
        <v>22</v>
      </c>
      <c r="C23" s="194">
        <v>0.03</v>
      </c>
      <c r="F23" s="232">
        <f>0.91*0.822*0.0382</f>
        <v>2.8574363999999998E-2</v>
      </c>
      <c r="H23" s="232">
        <f>0.6*0.0382</f>
        <v>2.2919999999999999E-2</v>
      </c>
      <c r="I23" s="156">
        <f>0.4*0.822*0.0396</f>
        <v>1.3020480000000001E-2</v>
      </c>
      <c r="J23" s="156">
        <v>0.06</v>
      </c>
      <c r="K23" s="5" t="s">
        <v>52</v>
      </c>
      <c r="L23" s="5" t="s">
        <v>497</v>
      </c>
    </row>
    <row r="24" spans="1:13" x14ac:dyDescent="0.15">
      <c r="A24" s="49" t="s">
        <v>240</v>
      </c>
      <c r="B24" s="59" t="s">
        <v>21</v>
      </c>
      <c r="C24" s="195">
        <v>0.5</v>
      </c>
      <c r="D24" s="59"/>
      <c r="E24" s="48">
        <v>7.5</v>
      </c>
      <c r="F24" s="48"/>
      <c r="G24" s="48">
        <v>0.5</v>
      </c>
      <c r="H24" s="48">
        <v>2</v>
      </c>
      <c r="I24" s="98"/>
      <c r="J24" s="98"/>
      <c r="K24" s="67" t="s">
        <v>47</v>
      </c>
      <c r="L24" s="67"/>
    </row>
    <row r="25" spans="1:13" ht="13.25" customHeight="1" x14ac:dyDescent="0.15">
      <c r="A25" s="3" t="s">
        <v>67</v>
      </c>
      <c r="B25" s="4" t="s">
        <v>22</v>
      </c>
      <c r="C25" s="195">
        <v>120</v>
      </c>
      <c r="G25" s="12">
        <v>120</v>
      </c>
      <c r="K25" s="5" t="s">
        <v>47</v>
      </c>
      <c r="L25" s="3"/>
      <c r="M25" s="47"/>
    </row>
    <row r="26" spans="1:13" x14ac:dyDescent="0.15">
      <c r="A26" s="49" t="s">
        <v>68</v>
      </c>
      <c r="B26" s="59" t="s">
        <v>21</v>
      </c>
      <c r="C26" s="195">
        <v>1</v>
      </c>
      <c r="D26" s="59"/>
      <c r="E26" s="48">
        <v>1</v>
      </c>
      <c r="F26" s="48">
        <v>4</v>
      </c>
      <c r="G26" s="48"/>
      <c r="H26" s="48">
        <v>1</v>
      </c>
      <c r="I26" s="98" t="s">
        <v>256</v>
      </c>
      <c r="J26" s="98"/>
      <c r="K26" s="67" t="s">
        <v>292</v>
      </c>
      <c r="L26" s="67"/>
    </row>
    <row r="27" spans="1:13" ht="13.25" customHeight="1" x14ac:dyDescent="0.15">
      <c r="A27" s="3" t="s">
        <v>236</v>
      </c>
      <c r="B27" s="4" t="s">
        <v>22</v>
      </c>
      <c r="C27" s="195" t="s">
        <v>34</v>
      </c>
      <c r="I27" s="80" t="s">
        <v>255</v>
      </c>
      <c r="L27" s="3"/>
      <c r="M27" s="47"/>
    </row>
    <row r="28" spans="1:13" x14ac:dyDescent="0.15">
      <c r="A28" s="49" t="s">
        <v>234</v>
      </c>
      <c r="B28" s="59" t="s">
        <v>21</v>
      </c>
      <c r="C28" s="195">
        <v>2</v>
      </c>
      <c r="D28" s="59"/>
      <c r="E28" s="48">
        <v>2</v>
      </c>
      <c r="F28" s="48"/>
      <c r="G28" s="48"/>
      <c r="H28" s="48">
        <v>2</v>
      </c>
      <c r="I28" s="98">
        <v>2</v>
      </c>
      <c r="J28" s="98"/>
      <c r="K28" s="67" t="s">
        <v>292</v>
      </c>
      <c r="L28" s="67"/>
    </row>
    <row r="29" spans="1:13" ht="13.25" customHeight="1" x14ac:dyDescent="0.15">
      <c r="A29" s="3" t="s">
        <v>340</v>
      </c>
      <c r="B29" s="4" t="s">
        <v>22</v>
      </c>
      <c r="C29" s="195">
        <v>45</v>
      </c>
      <c r="G29" s="12">
        <v>45</v>
      </c>
      <c r="H29" s="12">
        <v>45</v>
      </c>
      <c r="I29" s="80">
        <v>45</v>
      </c>
      <c r="J29" s="80">
        <v>10</v>
      </c>
      <c r="K29" s="5" t="s">
        <v>293</v>
      </c>
      <c r="L29" s="3"/>
      <c r="M29" s="47"/>
    </row>
    <row r="30" spans="1:13" x14ac:dyDescent="0.15">
      <c r="A30" s="49" t="s">
        <v>222</v>
      </c>
      <c r="B30" s="59" t="s">
        <v>23</v>
      </c>
      <c r="C30" s="195" t="s">
        <v>238</v>
      </c>
      <c r="D30" s="59"/>
      <c r="E30" s="48" t="s">
        <v>35</v>
      </c>
      <c r="F30" s="48"/>
      <c r="G30" s="48" t="s">
        <v>186</v>
      </c>
      <c r="H30" s="48"/>
      <c r="I30" s="98" t="s">
        <v>228</v>
      </c>
      <c r="J30" s="98" t="s">
        <v>238</v>
      </c>
      <c r="K30" s="67" t="s">
        <v>471</v>
      </c>
      <c r="L30" s="67" t="s">
        <v>478</v>
      </c>
    </row>
    <row r="31" spans="1:13" ht="13.25" customHeight="1" x14ac:dyDescent="0.15">
      <c r="A31" s="3" t="s">
        <v>215</v>
      </c>
      <c r="B31" s="4" t="s">
        <v>22</v>
      </c>
      <c r="C31" s="195">
        <v>6.2E-2</v>
      </c>
      <c r="I31" s="80">
        <v>6.2E-2</v>
      </c>
      <c r="J31" s="80">
        <v>0.2</v>
      </c>
      <c r="K31" s="5" t="s">
        <v>231</v>
      </c>
      <c r="L31" s="3" t="s">
        <v>484</v>
      </c>
      <c r="M31" s="47"/>
    </row>
    <row r="32" spans="1:13" x14ac:dyDescent="0.15">
      <c r="A32" s="49" t="s">
        <v>40</v>
      </c>
      <c r="B32" s="59" t="s">
        <v>213</v>
      </c>
      <c r="C32" s="195" t="s">
        <v>287</v>
      </c>
      <c r="D32" s="59"/>
      <c r="E32" s="48"/>
      <c r="F32" s="48"/>
      <c r="G32" s="48"/>
      <c r="H32" s="48"/>
      <c r="I32" s="98" t="s">
        <v>287</v>
      </c>
      <c r="J32" s="98" t="s">
        <v>258</v>
      </c>
      <c r="K32" s="67" t="s">
        <v>231</v>
      </c>
      <c r="L32" s="67"/>
    </row>
    <row r="33" spans="1:13" ht="13.25" customHeight="1" x14ac:dyDescent="0.15">
      <c r="A33" s="3" t="s">
        <v>214</v>
      </c>
      <c r="B33" s="4" t="s">
        <v>22</v>
      </c>
      <c r="C33" s="195">
        <v>15</v>
      </c>
      <c r="G33" s="12">
        <v>15</v>
      </c>
      <c r="I33" s="80">
        <v>30</v>
      </c>
      <c r="J33" s="80">
        <v>25</v>
      </c>
      <c r="K33" s="5" t="s">
        <v>280</v>
      </c>
      <c r="L33" s="3" t="s">
        <v>277</v>
      </c>
      <c r="M33" s="47"/>
    </row>
    <row r="34" spans="1:13" x14ac:dyDescent="0.15">
      <c r="I34" s="121"/>
      <c r="J34" s="121"/>
    </row>
    <row r="35" spans="1:13" x14ac:dyDescent="0.15">
      <c r="A35" s="8" t="s">
        <v>32</v>
      </c>
      <c r="I35" s="121"/>
      <c r="J35" s="121"/>
    </row>
    <row r="36" spans="1:13" x14ac:dyDescent="0.15">
      <c r="A36" s="10" t="s">
        <v>416</v>
      </c>
      <c r="D36" s="5"/>
      <c r="E36" s="14"/>
      <c r="F36" s="44"/>
      <c r="G36" s="14"/>
      <c r="H36" s="14"/>
      <c r="I36" s="82"/>
      <c r="J36" s="82"/>
    </row>
    <row r="37" spans="1:13" x14ac:dyDescent="0.15">
      <c r="A37" s="10" t="s">
        <v>468</v>
      </c>
      <c r="D37" s="3"/>
      <c r="E37" s="44"/>
      <c r="F37" s="44"/>
      <c r="G37" s="44"/>
      <c r="H37" s="44"/>
      <c r="I37" s="82"/>
      <c r="J37" s="82"/>
    </row>
    <row r="38" spans="1:13" x14ac:dyDescent="0.15">
      <c r="A38" s="10" t="s">
        <v>464</v>
      </c>
      <c r="D38" s="5"/>
      <c r="E38" s="14"/>
      <c r="F38" s="44"/>
      <c r="G38" s="14"/>
      <c r="H38" s="14"/>
      <c r="I38" s="82"/>
      <c r="J38" s="82"/>
    </row>
    <row r="39" spans="1:13" x14ac:dyDescent="0.15">
      <c r="A39" s="10" t="s">
        <v>427</v>
      </c>
      <c r="D39" s="5"/>
      <c r="E39" s="14"/>
      <c r="F39" s="44"/>
      <c r="G39" s="14"/>
      <c r="H39" s="14"/>
      <c r="I39" s="83"/>
      <c r="J39" s="83"/>
    </row>
    <row r="40" spans="1:13" s="142" customFormat="1" ht="17" x14ac:dyDescent="0.25">
      <c r="A40" s="109" t="s">
        <v>440</v>
      </c>
      <c r="B40" s="109"/>
      <c r="C40" s="109"/>
      <c r="D40" s="109"/>
      <c r="E40" s="109"/>
      <c r="F40" s="109"/>
      <c r="G40" s="109"/>
      <c r="H40" s="109"/>
      <c r="I40" s="93"/>
      <c r="J40" s="109"/>
      <c r="K40" s="105"/>
      <c r="L40" s="93"/>
      <c r="M40" s="111"/>
    </row>
    <row r="41" spans="1:13" s="110" customFormat="1" ht="17" x14ac:dyDescent="0.25">
      <c r="A41" s="160" t="s">
        <v>429</v>
      </c>
      <c r="B41" s="112"/>
      <c r="C41" s="112"/>
      <c r="D41" s="112"/>
      <c r="E41" s="112"/>
      <c r="F41" s="78"/>
      <c r="G41" s="78"/>
      <c r="H41" s="78"/>
      <c r="I41" s="78"/>
      <c r="J41" s="150"/>
      <c r="K41" s="113"/>
      <c r="L41" s="113"/>
      <c r="M41" s="114"/>
    </row>
    <row r="42" spans="1:13" ht="13.25" customHeight="1" x14ac:dyDescent="0.15">
      <c r="I42" s="149"/>
      <c r="J42" s="149"/>
    </row>
    <row r="43" spans="1:13" x14ac:dyDescent="0.15">
      <c r="A43" s="43"/>
      <c r="I43" s="78"/>
      <c r="J43" s="78"/>
      <c r="K43" s="43" t="s">
        <v>55</v>
      </c>
    </row>
    <row r="44" spans="1:13" ht="13.25" customHeight="1" x14ac:dyDescent="0.15">
      <c r="C44" s="2"/>
      <c r="E44" s="5"/>
      <c r="F44"/>
      <c r="G44"/>
      <c r="H44"/>
      <c r="I44" s="83"/>
      <c r="J44" s="83"/>
      <c r="K44" s="3" t="s">
        <v>58</v>
      </c>
      <c r="M44"/>
    </row>
    <row r="45" spans="1:13" ht="13.25" customHeight="1" x14ac:dyDescent="0.15">
      <c r="C45" s="2"/>
      <c r="E45" s="5"/>
      <c r="F45"/>
      <c r="G45"/>
      <c r="H45"/>
      <c r="I45" s="83"/>
      <c r="J45" s="83"/>
      <c r="K45" s="3" t="s">
        <v>190</v>
      </c>
      <c r="M45"/>
    </row>
    <row r="46" spans="1:13" ht="13.25" customHeight="1" x14ac:dyDescent="0.15">
      <c r="C46" s="2"/>
      <c r="E46" s="5"/>
      <c r="F46"/>
      <c r="G46"/>
      <c r="H46"/>
      <c r="I46" s="83"/>
      <c r="J46" s="83"/>
      <c r="K46" s="3" t="s">
        <v>59</v>
      </c>
      <c r="M46"/>
    </row>
    <row r="47" spans="1:13" ht="13.25" customHeight="1" x14ac:dyDescent="0.15">
      <c r="C47" s="2"/>
      <c r="E47" s="5"/>
      <c r="F47"/>
      <c r="G47"/>
      <c r="H47"/>
      <c r="K47" s="3" t="s">
        <v>56</v>
      </c>
      <c r="M47"/>
    </row>
    <row r="48" spans="1:13" ht="13.25" customHeight="1" x14ac:dyDescent="0.15">
      <c r="C48" s="2"/>
      <c r="E48" s="5"/>
      <c r="F48"/>
      <c r="G48"/>
      <c r="H48"/>
      <c r="K48" s="3" t="s">
        <v>60</v>
      </c>
      <c r="M48"/>
    </row>
    <row r="49" spans="3:13" ht="13.25" customHeight="1" x14ac:dyDescent="0.15">
      <c r="C49" s="2"/>
      <c r="E49" s="5"/>
      <c r="F49"/>
      <c r="G49"/>
      <c r="H49"/>
      <c r="K49" s="3" t="s">
        <v>61</v>
      </c>
      <c r="M49"/>
    </row>
    <row r="50" spans="3:13" ht="13.25" customHeight="1" x14ac:dyDescent="0.15">
      <c r="C50" s="2"/>
      <c r="E50" s="5"/>
      <c r="F50"/>
      <c r="G50"/>
      <c r="H50"/>
      <c r="K50" s="3" t="s">
        <v>62</v>
      </c>
      <c r="M50"/>
    </row>
    <row r="51" spans="3:13" ht="13.25" customHeight="1" x14ac:dyDescent="0.15">
      <c r="C51" s="2"/>
      <c r="E51" s="5"/>
      <c r="F51"/>
      <c r="G51"/>
      <c r="H51"/>
      <c r="K51" s="3" t="s">
        <v>57</v>
      </c>
      <c r="M51"/>
    </row>
    <row r="52" spans="3:13" ht="13.25" customHeight="1" x14ac:dyDescent="0.15">
      <c r="C52" s="2"/>
      <c r="E52" s="5"/>
      <c r="F52"/>
      <c r="G52"/>
      <c r="H52"/>
      <c r="K52" s="3" t="s">
        <v>64</v>
      </c>
      <c r="M52"/>
    </row>
    <row r="53" spans="3:13" ht="13.25" customHeight="1" x14ac:dyDescent="0.15">
      <c r="C53" s="2"/>
      <c r="E53" s="5"/>
      <c r="F53"/>
      <c r="G53"/>
      <c r="H53"/>
      <c r="K53" s="3" t="s">
        <v>66</v>
      </c>
      <c r="M53"/>
    </row>
    <row r="54" spans="3:13" x14ac:dyDescent="0.15">
      <c r="K54" s="3" t="s">
        <v>373</v>
      </c>
    </row>
    <row r="55" spans="3:13" x14ac:dyDescent="0.15">
      <c r="K55" s="3" t="s">
        <v>376</v>
      </c>
    </row>
    <row r="56" spans="3:13" ht="13.25" customHeight="1" x14ac:dyDescent="0.15">
      <c r="C56" s="2"/>
      <c r="E56" s="5"/>
      <c r="F56"/>
      <c r="G56"/>
      <c r="H56"/>
      <c r="K56" s="3" t="s">
        <v>63</v>
      </c>
      <c r="M56"/>
    </row>
    <row r="57" spans="3:13" ht="13.25" customHeight="1" x14ac:dyDescent="0.15">
      <c r="C57" s="2"/>
      <c r="E57" s="5"/>
      <c r="F57"/>
      <c r="G57"/>
      <c r="H57"/>
      <c r="K57" s="3" t="s">
        <v>69</v>
      </c>
      <c r="M57"/>
    </row>
    <row r="58" spans="3:13" ht="13.25" customHeight="1" x14ac:dyDescent="0.15">
      <c r="C58" s="2"/>
      <c r="E58" s="5"/>
      <c r="F58"/>
      <c r="G58"/>
      <c r="H58"/>
      <c r="K58" s="3" t="s">
        <v>65</v>
      </c>
      <c r="M58"/>
    </row>
    <row r="59" spans="3:13" x14ac:dyDescent="0.25">
      <c r="I59" s="154"/>
      <c r="J59" s="154"/>
    </row>
    <row r="79" spans="1:13" s="5" customFormat="1" x14ac:dyDescent="0.15">
      <c r="A79" s="3"/>
      <c r="B79" s="4"/>
      <c r="E79" s="14"/>
      <c r="F79" s="14"/>
      <c r="G79" s="14"/>
      <c r="H79" s="14"/>
      <c r="I79" s="80"/>
      <c r="J79" s="80"/>
      <c r="M79" s="3"/>
    </row>
    <row r="80" spans="1:13" s="5" customFormat="1" x14ac:dyDescent="0.15">
      <c r="A80" s="3"/>
      <c r="B80" s="4"/>
      <c r="E80" s="14"/>
      <c r="F80" s="14"/>
      <c r="G80" s="14"/>
      <c r="H80" s="14"/>
      <c r="I80" s="80"/>
      <c r="J80" s="80"/>
      <c r="M80" s="3"/>
    </row>
    <row r="81" spans="1:13" s="5" customFormat="1" x14ac:dyDescent="0.15">
      <c r="A81" s="3"/>
      <c r="B81" s="4"/>
      <c r="E81" s="14"/>
      <c r="F81" s="14"/>
      <c r="G81" s="14"/>
      <c r="H81" s="14"/>
      <c r="I81" s="80"/>
      <c r="J81" s="80"/>
      <c r="M81" s="3"/>
    </row>
    <row r="82" spans="1:13" s="5" customFormat="1" x14ac:dyDescent="0.15">
      <c r="A82" s="3"/>
      <c r="B82" s="4"/>
      <c r="E82" s="14"/>
      <c r="F82" s="14"/>
      <c r="G82" s="14"/>
      <c r="H82" s="14"/>
      <c r="I82" s="80"/>
      <c r="J82" s="80"/>
      <c r="M82" s="3"/>
    </row>
    <row r="83" spans="1:13" s="5" customFormat="1" x14ac:dyDescent="0.15">
      <c r="A83" s="3"/>
      <c r="B83" s="4"/>
      <c r="E83" s="14"/>
      <c r="F83" s="14"/>
      <c r="G83" s="14"/>
      <c r="H83" s="14"/>
      <c r="I83" s="82"/>
      <c r="J83" s="82"/>
      <c r="M83" s="3"/>
    </row>
    <row r="84" spans="1:13" s="5" customFormat="1" x14ac:dyDescent="0.15">
      <c r="A84" s="3"/>
      <c r="B84" s="4"/>
      <c r="E84" s="14"/>
      <c r="F84" s="14"/>
      <c r="G84" s="14"/>
      <c r="H84" s="14"/>
      <c r="I84" s="82"/>
      <c r="J84" s="82"/>
      <c r="M84" s="3"/>
    </row>
    <row r="85" spans="1:13" s="5" customFormat="1" x14ac:dyDescent="0.15">
      <c r="A85" s="3"/>
      <c r="B85" s="4"/>
      <c r="E85" s="14"/>
      <c r="F85" s="14"/>
      <c r="G85" s="14"/>
      <c r="H85" s="14"/>
      <c r="I85" s="82"/>
      <c r="J85" s="82"/>
      <c r="M85" s="3"/>
    </row>
    <row r="86" spans="1:13" s="5" customFormat="1" x14ac:dyDescent="0.15">
      <c r="A86" s="3"/>
      <c r="B86" s="4"/>
      <c r="E86" s="14"/>
      <c r="F86" s="14"/>
      <c r="G86" s="14"/>
      <c r="H86" s="14"/>
      <c r="I86" s="82"/>
      <c r="J86" s="82"/>
      <c r="M86" s="3"/>
    </row>
    <row r="87" spans="1:13" s="5" customFormat="1" x14ac:dyDescent="0.15">
      <c r="A87" s="3"/>
      <c r="B87" s="4"/>
      <c r="E87" s="14"/>
      <c r="F87" s="14"/>
      <c r="G87" s="14"/>
      <c r="H87" s="14"/>
      <c r="I87" s="82"/>
      <c r="J87" s="82"/>
      <c r="M87" s="3"/>
    </row>
    <row r="88" spans="1:13" s="5" customFormat="1" x14ac:dyDescent="0.15">
      <c r="A88" s="3"/>
      <c r="B88" s="4"/>
      <c r="E88" s="14"/>
      <c r="F88" s="14"/>
      <c r="G88" s="14"/>
      <c r="H88" s="14"/>
      <c r="I88" s="82"/>
      <c r="J88" s="82"/>
      <c r="M88" s="3"/>
    </row>
    <row r="89" spans="1:13" s="5" customFormat="1" x14ac:dyDescent="0.15">
      <c r="A89" s="3"/>
      <c r="B89" s="4"/>
      <c r="E89" s="14"/>
      <c r="F89" s="14"/>
      <c r="G89" s="14"/>
      <c r="H89" s="14"/>
      <c r="I89" s="82"/>
      <c r="J89" s="82"/>
      <c r="M89" s="3"/>
    </row>
    <row r="90" spans="1:13" s="5" customFormat="1" x14ac:dyDescent="0.15">
      <c r="A90" s="3"/>
      <c r="B90" s="4"/>
      <c r="E90" s="14"/>
      <c r="F90" s="14"/>
      <c r="G90" s="14"/>
      <c r="H90" s="14"/>
      <c r="I90" s="82"/>
      <c r="J90" s="82"/>
      <c r="M90" s="3"/>
    </row>
    <row r="91" spans="1:13" s="5" customFormat="1" x14ac:dyDescent="0.15">
      <c r="A91" s="3"/>
      <c r="B91" s="4"/>
      <c r="E91" s="14"/>
      <c r="F91" s="14"/>
      <c r="G91" s="14"/>
      <c r="H91" s="14"/>
      <c r="I91" s="82"/>
      <c r="J91" s="82"/>
      <c r="M91" s="3"/>
    </row>
    <row r="92" spans="1:13" s="5" customFormat="1" x14ac:dyDescent="0.15">
      <c r="A92" s="3"/>
      <c r="B92" s="4"/>
      <c r="E92" s="14"/>
      <c r="F92" s="14"/>
      <c r="G92" s="14"/>
      <c r="H92" s="14"/>
      <c r="I92" s="82"/>
      <c r="J92" s="82"/>
      <c r="M92" s="3"/>
    </row>
    <row r="93" spans="1:13" s="5" customFormat="1" x14ac:dyDescent="0.15">
      <c r="A93" s="3"/>
      <c r="B93" s="4"/>
      <c r="E93" s="14"/>
      <c r="F93" s="14"/>
      <c r="G93" s="14"/>
      <c r="H93" s="14"/>
      <c r="I93" s="82"/>
      <c r="J93" s="82"/>
      <c r="M93" s="3"/>
    </row>
    <row r="94" spans="1:13" s="5" customFormat="1" x14ac:dyDescent="0.15">
      <c r="A94" s="3"/>
      <c r="B94" s="4"/>
      <c r="E94" s="14"/>
      <c r="F94" s="14"/>
      <c r="G94" s="14"/>
      <c r="H94" s="14"/>
      <c r="I94" s="82"/>
      <c r="J94" s="82"/>
      <c r="M94" s="3"/>
    </row>
    <row r="95" spans="1:13" s="5" customFormat="1" x14ac:dyDescent="0.15">
      <c r="A95" s="3"/>
      <c r="B95" s="4"/>
      <c r="E95" s="14"/>
      <c r="F95" s="14"/>
      <c r="G95" s="14"/>
      <c r="H95" s="14"/>
      <c r="I95" s="82"/>
      <c r="J95" s="82"/>
      <c r="M95" s="3"/>
    </row>
    <row r="96" spans="1:13" s="5" customFormat="1" x14ac:dyDescent="0.15">
      <c r="A96" s="3"/>
      <c r="B96" s="4"/>
      <c r="E96" s="14"/>
      <c r="F96" s="14"/>
      <c r="G96" s="14"/>
      <c r="H96" s="14"/>
      <c r="I96" s="82"/>
      <c r="J96" s="82"/>
      <c r="M96" s="3"/>
    </row>
    <row r="97" spans="1:13" s="5" customFormat="1" x14ac:dyDescent="0.15">
      <c r="A97" s="3"/>
      <c r="B97" s="4"/>
      <c r="E97" s="14"/>
      <c r="F97" s="14"/>
      <c r="G97" s="14"/>
      <c r="H97" s="14"/>
      <c r="I97" s="82"/>
      <c r="J97" s="82"/>
      <c r="M97" s="3"/>
    </row>
    <row r="98" spans="1:13" s="5" customFormat="1" x14ac:dyDescent="0.15">
      <c r="A98" s="3"/>
      <c r="B98" s="4"/>
      <c r="E98" s="14"/>
      <c r="F98" s="14"/>
      <c r="G98" s="14"/>
      <c r="H98" s="14"/>
      <c r="I98" s="82"/>
      <c r="J98" s="82"/>
      <c r="M98" s="3"/>
    </row>
    <row r="99" spans="1:13" x14ac:dyDescent="0.15">
      <c r="I99" s="82"/>
      <c r="J99" s="82"/>
    </row>
    <row r="100" spans="1:13" x14ac:dyDescent="0.15">
      <c r="I100" s="82"/>
      <c r="J100" s="82"/>
    </row>
    <row r="101" spans="1:13" x14ac:dyDescent="0.15">
      <c r="I101" s="82"/>
      <c r="J101" s="82"/>
    </row>
    <row r="102" spans="1:13" x14ac:dyDescent="0.15">
      <c r="I102" s="82"/>
      <c r="J102" s="82"/>
    </row>
  </sheetData>
  <printOptions horizontalCentered="1"/>
  <pageMargins left="0.45" right="0.2" top="0.75" bottom="0.5" header="0.3" footer="0.3"/>
  <pageSetup scale="71" fitToHeight="2" orientation="landscape" horizontalDpi="1200" verticalDpi="1200" r:id="rId1"/>
  <headerFooter>
    <oddHeader xml:space="preserve">&amp;C&amp;"Arial,Bold"&amp;16AQUATIC ORGANISMS - SALT WATER QUALITY CRITERIA&amp;R&amp;12                    &amp;8 </oddHeader>
    <oddFooter>&amp;CPage &amp;P of  &amp;N&amp;Ras of: Oct 2016</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V113"/>
  <sheetViews>
    <sheetView zoomScale="115" zoomScaleNormal="100" workbookViewId="0">
      <pane xSplit="2" ySplit="3" topLeftCell="C22" activePane="bottomRight" state="frozen"/>
      <selection pane="topRight" activeCell="C1" sqref="C1"/>
      <selection pane="bottomLeft" activeCell="A3" sqref="A3"/>
      <selection pane="bottomRight" activeCell="C8" sqref="C8"/>
    </sheetView>
  </sheetViews>
  <sheetFormatPr baseColWidth="10" defaultColWidth="8.83203125" defaultRowHeight="16" x14ac:dyDescent="0.15"/>
  <cols>
    <col min="1" max="1" width="24.1640625" style="3" customWidth="1"/>
    <col min="2" max="2" width="5.5" style="4" bestFit="1" customWidth="1"/>
    <col min="3" max="3" width="7.83203125" style="2" bestFit="1" customWidth="1"/>
    <col min="4" max="4" width="2.33203125" style="3" customWidth="1"/>
    <col min="5" max="5" width="10.5" style="44" bestFit="1" customWidth="1"/>
    <col min="6" max="6" width="10.83203125" style="44" bestFit="1" customWidth="1"/>
    <col min="7" max="7" width="7.83203125" style="44" bestFit="1" customWidth="1"/>
    <col min="8" max="8" width="7.83203125" bestFit="1" customWidth="1"/>
    <col min="9" max="9" width="7.83203125" style="44" bestFit="1" customWidth="1"/>
    <col min="10" max="10" width="6.33203125" style="44" bestFit="1" customWidth="1"/>
    <col min="11" max="11" width="7.83203125" style="44" bestFit="1" customWidth="1"/>
    <col min="12" max="12" width="9.1640625" style="83" bestFit="1" customWidth="1"/>
    <col min="13" max="13" width="11.6640625" style="83" customWidth="1"/>
    <col min="14" max="14" width="9.6640625" style="12" customWidth="1"/>
    <col min="15" max="15" width="30.1640625" style="5" bestFit="1" customWidth="1"/>
    <col min="16" max="16" width="49" style="5" customWidth="1"/>
    <col min="17" max="17" width="3.1640625" customWidth="1"/>
  </cols>
  <sheetData>
    <row r="1" spans="1:16" x14ac:dyDescent="0.15">
      <c r="A1" s="167" t="s">
        <v>209</v>
      </c>
    </row>
    <row r="2" spans="1:16" ht="28" x14ac:dyDescent="0.2">
      <c r="A2" s="206"/>
      <c r="B2" s="195"/>
      <c r="C2" s="194"/>
      <c r="D2" s="195"/>
      <c r="E2" s="200"/>
      <c r="F2" s="203" t="s">
        <v>266</v>
      </c>
      <c r="G2" s="203" t="s">
        <v>205</v>
      </c>
      <c r="H2" s="203" t="s">
        <v>210</v>
      </c>
      <c r="I2" s="200"/>
      <c r="J2" s="200"/>
      <c r="K2" s="233" t="s">
        <v>493</v>
      </c>
      <c r="L2" s="208" t="s">
        <v>458</v>
      </c>
      <c r="M2" s="220" t="s">
        <v>474</v>
      </c>
      <c r="N2" s="200"/>
      <c r="O2" s="205"/>
      <c r="P2" s="205"/>
    </row>
    <row r="3" spans="1:16" ht="18" x14ac:dyDescent="0.15">
      <c r="A3" s="60"/>
      <c r="B3" s="69" t="s">
        <v>20</v>
      </c>
      <c r="C3" s="69" t="s">
        <v>42</v>
      </c>
      <c r="D3" s="60"/>
      <c r="E3" s="63" t="s">
        <v>399</v>
      </c>
      <c r="F3" s="71" t="s">
        <v>191</v>
      </c>
      <c r="G3" s="71" t="s">
        <v>400</v>
      </c>
      <c r="H3" s="71" t="s">
        <v>401</v>
      </c>
      <c r="I3" s="71" t="s">
        <v>402</v>
      </c>
      <c r="J3" s="71" t="s">
        <v>403</v>
      </c>
      <c r="K3" s="71" t="s">
        <v>492</v>
      </c>
      <c r="L3" s="164" t="s">
        <v>404</v>
      </c>
      <c r="M3" s="164" t="s">
        <v>405</v>
      </c>
      <c r="N3" s="63" t="s">
        <v>406</v>
      </c>
      <c r="O3" s="72" t="s">
        <v>45</v>
      </c>
      <c r="P3" s="72" t="s">
        <v>44</v>
      </c>
    </row>
    <row r="4" spans="1:16" x14ac:dyDescent="0.15">
      <c r="A4" s="60" t="s">
        <v>212</v>
      </c>
      <c r="B4" s="69"/>
      <c r="C4" s="69"/>
      <c r="D4" s="60"/>
      <c r="E4" s="63"/>
      <c r="F4" s="71"/>
      <c r="G4" s="71"/>
      <c r="H4" s="71"/>
      <c r="I4" s="71"/>
      <c r="J4" s="71"/>
      <c r="K4" s="71"/>
      <c r="L4" s="134"/>
      <c r="M4" s="134"/>
      <c r="N4" s="63"/>
      <c r="O4" s="72"/>
      <c r="P4" s="72"/>
    </row>
    <row r="5" spans="1:16" s="92" customFormat="1" ht="6.75" customHeight="1" x14ac:dyDescent="0.15">
      <c r="A5" s="81"/>
      <c r="B5" s="81"/>
      <c r="C5" s="81"/>
      <c r="D5" s="81"/>
      <c r="E5" s="81"/>
      <c r="F5" s="81"/>
      <c r="G5" s="81"/>
      <c r="H5" s="101"/>
      <c r="I5" s="81"/>
      <c r="J5" s="81"/>
      <c r="K5" s="81"/>
      <c r="L5" s="139"/>
      <c r="M5" s="139"/>
      <c r="N5" s="81"/>
      <c r="O5" s="81"/>
      <c r="P5" s="81"/>
    </row>
    <row r="6" spans="1:16" ht="13.25" customHeight="1" x14ac:dyDescent="0.15">
      <c r="A6" s="1" t="s">
        <v>28</v>
      </c>
      <c r="B6" s="2" t="s">
        <v>21</v>
      </c>
      <c r="C6" s="194">
        <v>100</v>
      </c>
      <c r="D6" s="4"/>
      <c r="E6" s="12">
        <v>200</v>
      </c>
      <c r="F6" s="12">
        <v>100</v>
      </c>
      <c r="G6" s="12"/>
      <c r="H6" s="12"/>
      <c r="I6" s="12">
        <v>200</v>
      </c>
      <c r="J6" s="12"/>
      <c r="K6" s="12">
        <v>150</v>
      </c>
      <c r="L6" s="80">
        <v>900</v>
      </c>
      <c r="M6" s="80"/>
      <c r="N6" s="12">
        <v>200</v>
      </c>
      <c r="O6" s="5" t="s">
        <v>49</v>
      </c>
      <c r="P6" s="3"/>
    </row>
    <row r="7" spans="1:16" ht="13.25" customHeight="1" x14ac:dyDescent="0.15">
      <c r="A7" s="68" t="s">
        <v>0</v>
      </c>
      <c r="B7" s="59" t="s">
        <v>21</v>
      </c>
      <c r="C7" s="194">
        <v>6</v>
      </c>
      <c r="D7" s="59"/>
      <c r="E7" s="48">
        <v>3</v>
      </c>
      <c r="F7" s="48">
        <v>6</v>
      </c>
      <c r="G7" s="48">
        <v>6</v>
      </c>
      <c r="H7" s="48">
        <v>5.6</v>
      </c>
      <c r="I7" s="48">
        <v>10</v>
      </c>
      <c r="J7" s="48">
        <v>20</v>
      </c>
      <c r="K7" s="48"/>
      <c r="L7" s="98">
        <v>20</v>
      </c>
      <c r="M7" s="98">
        <v>20</v>
      </c>
      <c r="N7" s="48">
        <v>5</v>
      </c>
      <c r="O7" s="67" t="s">
        <v>193</v>
      </c>
      <c r="P7" s="67"/>
    </row>
    <row r="8" spans="1:16" ht="13.25" customHeight="1" x14ac:dyDescent="0.15">
      <c r="A8" s="1" t="s">
        <v>1</v>
      </c>
      <c r="B8" s="4" t="s">
        <v>21</v>
      </c>
      <c r="C8" s="194">
        <v>10</v>
      </c>
      <c r="D8" s="4"/>
      <c r="E8" s="12">
        <v>10</v>
      </c>
      <c r="F8" s="12">
        <v>10</v>
      </c>
      <c r="G8" s="12">
        <v>10</v>
      </c>
      <c r="H8" s="12">
        <v>1.7999999999999999E-2</v>
      </c>
      <c r="I8" s="12">
        <v>10</v>
      </c>
      <c r="J8" s="12">
        <v>10</v>
      </c>
      <c r="K8" s="12">
        <v>10</v>
      </c>
      <c r="L8" s="80">
        <v>10</v>
      </c>
      <c r="M8" s="80">
        <v>10</v>
      </c>
      <c r="N8" s="12">
        <v>10</v>
      </c>
      <c r="O8" s="5" t="s">
        <v>294</v>
      </c>
    </row>
    <row r="9" spans="1:16" ht="13.25" customHeight="1" x14ac:dyDescent="0.15">
      <c r="A9" s="68" t="s">
        <v>2</v>
      </c>
      <c r="B9" s="59" t="s">
        <v>21</v>
      </c>
      <c r="C9" s="194">
        <v>2000</v>
      </c>
      <c r="D9" s="59"/>
      <c r="E9" s="48">
        <v>2000</v>
      </c>
      <c r="F9" s="48">
        <v>2000</v>
      </c>
      <c r="G9" s="48">
        <v>2000</v>
      </c>
      <c r="H9" s="48">
        <v>1000</v>
      </c>
      <c r="I9" s="48"/>
      <c r="J9" s="48">
        <v>1300</v>
      </c>
      <c r="K9" s="48"/>
      <c r="L9" s="98">
        <v>700</v>
      </c>
      <c r="M9" s="98">
        <v>700</v>
      </c>
      <c r="N9" s="48">
        <v>700</v>
      </c>
      <c r="O9" s="67" t="s">
        <v>245</v>
      </c>
      <c r="P9" s="67"/>
    </row>
    <row r="10" spans="1:16" ht="13.25" customHeight="1" x14ac:dyDescent="0.15">
      <c r="A10" s="1" t="s">
        <v>3</v>
      </c>
      <c r="B10" s="4" t="s">
        <v>21</v>
      </c>
      <c r="C10" s="194">
        <v>4</v>
      </c>
      <c r="D10" s="4"/>
      <c r="E10" s="12">
        <v>60</v>
      </c>
      <c r="F10" s="12"/>
      <c r="G10" s="12">
        <v>4</v>
      </c>
      <c r="H10" s="12">
        <v>4</v>
      </c>
      <c r="I10" s="12"/>
      <c r="J10" s="12"/>
      <c r="K10" s="12"/>
      <c r="L10" s="80">
        <v>12</v>
      </c>
      <c r="M10" s="80"/>
      <c r="N10" s="12">
        <v>2</v>
      </c>
      <c r="O10" s="5" t="s">
        <v>46</v>
      </c>
    </row>
    <row r="11" spans="1:16" ht="13.25" customHeight="1" x14ac:dyDescent="0.15">
      <c r="A11" s="68" t="s">
        <v>232</v>
      </c>
      <c r="B11" s="59" t="s">
        <v>21</v>
      </c>
      <c r="C11" s="194">
        <v>2400</v>
      </c>
      <c r="D11" s="59"/>
      <c r="E11" s="48"/>
      <c r="F11" s="48">
        <v>5000</v>
      </c>
      <c r="G11" s="48"/>
      <c r="H11" s="48"/>
      <c r="I11" s="48">
        <v>1500</v>
      </c>
      <c r="J11" s="48">
        <v>2400</v>
      </c>
      <c r="K11" s="48"/>
      <c r="L11" s="98">
        <v>2400</v>
      </c>
      <c r="M11" s="98">
        <v>750</v>
      </c>
      <c r="N11" s="48">
        <v>1000</v>
      </c>
      <c r="O11" s="67" t="s">
        <v>334</v>
      </c>
      <c r="P11" s="67"/>
    </row>
    <row r="12" spans="1:16" ht="13.25" customHeight="1" x14ac:dyDescent="0.15">
      <c r="A12" s="1" t="s">
        <v>4</v>
      </c>
      <c r="B12" s="4" t="s">
        <v>21</v>
      </c>
      <c r="C12" s="194">
        <v>5</v>
      </c>
      <c r="D12" s="4"/>
      <c r="E12" s="12">
        <v>2</v>
      </c>
      <c r="F12" s="12">
        <v>7</v>
      </c>
      <c r="G12" s="12">
        <v>5</v>
      </c>
      <c r="H12" s="12">
        <v>5</v>
      </c>
      <c r="I12" s="12">
        <v>5</v>
      </c>
      <c r="J12" s="12">
        <v>3</v>
      </c>
      <c r="K12" s="12">
        <v>5</v>
      </c>
      <c r="L12" s="80">
        <v>3</v>
      </c>
      <c r="M12" s="80">
        <v>3</v>
      </c>
      <c r="N12" s="12">
        <v>5</v>
      </c>
      <c r="O12" s="5" t="s">
        <v>296</v>
      </c>
    </row>
    <row r="13" spans="1:16" ht="13.25" customHeight="1" x14ac:dyDescent="0.15">
      <c r="A13" s="68" t="s">
        <v>211</v>
      </c>
      <c r="B13" s="59" t="s">
        <v>21</v>
      </c>
      <c r="C13" s="194">
        <v>50</v>
      </c>
      <c r="D13" s="59"/>
      <c r="E13" s="48">
        <v>50</v>
      </c>
      <c r="F13" s="48">
        <v>50</v>
      </c>
      <c r="G13" s="48">
        <v>100</v>
      </c>
      <c r="H13" s="48">
        <v>100</v>
      </c>
      <c r="I13" s="48">
        <v>25</v>
      </c>
      <c r="J13" s="48">
        <v>50</v>
      </c>
      <c r="K13" s="48">
        <v>50</v>
      </c>
      <c r="L13" s="98">
        <v>50</v>
      </c>
      <c r="M13" s="98">
        <v>50</v>
      </c>
      <c r="N13" s="48" t="s">
        <v>295</v>
      </c>
      <c r="O13" s="67" t="s">
        <v>294</v>
      </c>
      <c r="P13" s="67"/>
    </row>
    <row r="14" spans="1:16" ht="13.25" customHeight="1" x14ac:dyDescent="0.15">
      <c r="A14" s="1" t="s">
        <v>6</v>
      </c>
      <c r="B14" s="4" t="s">
        <v>21</v>
      </c>
      <c r="C14" s="194">
        <v>2000</v>
      </c>
      <c r="D14" s="4"/>
      <c r="E14" s="12">
        <v>2000</v>
      </c>
      <c r="F14" s="12">
        <v>2000</v>
      </c>
      <c r="G14" s="12">
        <v>1300</v>
      </c>
      <c r="H14" s="12">
        <v>1300</v>
      </c>
      <c r="I14" s="12">
        <v>2000</v>
      </c>
      <c r="J14" s="12">
        <v>2000</v>
      </c>
      <c r="K14" s="12">
        <v>1000</v>
      </c>
      <c r="L14" s="80">
        <v>2000</v>
      </c>
      <c r="M14" s="80">
        <v>200</v>
      </c>
      <c r="N14" s="12">
        <v>1000</v>
      </c>
      <c r="O14" s="5" t="s">
        <v>410</v>
      </c>
    </row>
    <row r="15" spans="1:16" ht="13.25" customHeight="1" x14ac:dyDescent="0.15">
      <c r="A15" s="68" t="s">
        <v>7</v>
      </c>
      <c r="B15" s="59" t="s">
        <v>21</v>
      </c>
      <c r="C15" s="194">
        <v>300</v>
      </c>
      <c r="D15" s="59"/>
      <c r="E15" s="48">
        <v>300</v>
      </c>
      <c r="F15" s="48">
        <v>300</v>
      </c>
      <c r="G15" s="48">
        <v>300</v>
      </c>
      <c r="H15" s="48"/>
      <c r="I15" s="48">
        <v>200</v>
      </c>
      <c r="J15" s="48"/>
      <c r="K15" s="48">
        <v>100</v>
      </c>
      <c r="L15" s="98">
        <v>300</v>
      </c>
      <c r="M15" s="98">
        <v>1000</v>
      </c>
      <c r="N15" s="48">
        <v>300</v>
      </c>
      <c r="O15" s="67" t="s">
        <v>294</v>
      </c>
      <c r="P15" s="67"/>
    </row>
    <row r="16" spans="1:16" ht="13.25" customHeight="1" x14ac:dyDescent="0.15">
      <c r="A16" s="1" t="s">
        <v>8</v>
      </c>
      <c r="B16" s="4" t="s">
        <v>21</v>
      </c>
      <c r="C16" s="194">
        <v>10</v>
      </c>
      <c r="D16" s="4"/>
      <c r="E16" s="12">
        <v>10</v>
      </c>
      <c r="F16" s="12">
        <v>5</v>
      </c>
      <c r="G16" s="12">
        <v>10</v>
      </c>
      <c r="H16" s="12"/>
      <c r="I16" s="12">
        <v>5</v>
      </c>
      <c r="J16" s="12">
        <v>10</v>
      </c>
      <c r="K16" s="12">
        <v>10</v>
      </c>
      <c r="L16" s="80">
        <v>10</v>
      </c>
      <c r="M16" s="80">
        <v>10</v>
      </c>
      <c r="N16" s="12">
        <v>10</v>
      </c>
      <c r="O16" s="5" t="s">
        <v>294</v>
      </c>
    </row>
    <row r="17" spans="1:22" ht="13.25" customHeight="1" x14ac:dyDescent="0.15">
      <c r="A17" s="68" t="s">
        <v>10</v>
      </c>
      <c r="B17" s="59" t="s">
        <v>21</v>
      </c>
      <c r="C17" s="194">
        <v>50</v>
      </c>
      <c r="D17" s="59"/>
      <c r="E17" s="48">
        <v>500</v>
      </c>
      <c r="F17" s="48">
        <v>120</v>
      </c>
      <c r="G17" s="48">
        <v>50</v>
      </c>
      <c r="H17" s="48">
        <v>50</v>
      </c>
      <c r="I17" s="48">
        <v>50</v>
      </c>
      <c r="J17" s="48">
        <v>80</v>
      </c>
      <c r="K17" s="48">
        <v>50</v>
      </c>
      <c r="L17" s="98">
        <v>400</v>
      </c>
      <c r="M17" s="98">
        <v>400</v>
      </c>
      <c r="N17" s="48">
        <v>100</v>
      </c>
      <c r="O17" s="67" t="s">
        <v>296</v>
      </c>
      <c r="P17" s="67"/>
    </row>
    <row r="18" spans="1:22" ht="13.25" customHeight="1" x14ac:dyDescent="0.15">
      <c r="A18" s="1" t="s">
        <v>11</v>
      </c>
      <c r="B18" s="4" t="s">
        <v>21</v>
      </c>
      <c r="C18" s="194">
        <v>1</v>
      </c>
      <c r="D18" s="4"/>
      <c r="E18" s="12">
        <v>1</v>
      </c>
      <c r="F18" s="12">
        <v>1</v>
      </c>
      <c r="G18" s="12">
        <v>2</v>
      </c>
      <c r="H18" s="12">
        <v>0.3</v>
      </c>
      <c r="I18" s="12">
        <v>1</v>
      </c>
      <c r="J18" s="12">
        <v>6</v>
      </c>
      <c r="K18" s="12">
        <v>1</v>
      </c>
      <c r="L18" s="80">
        <v>1</v>
      </c>
      <c r="M18" s="80">
        <v>1</v>
      </c>
      <c r="N18" s="12">
        <v>1</v>
      </c>
      <c r="O18" s="5" t="s">
        <v>294</v>
      </c>
    </row>
    <row r="19" spans="1:22" ht="13.25" customHeight="1" x14ac:dyDescent="0.15">
      <c r="A19" s="68" t="s">
        <v>30</v>
      </c>
      <c r="B19" s="59" t="s">
        <v>21</v>
      </c>
      <c r="C19" s="194">
        <v>50</v>
      </c>
      <c r="D19" s="59"/>
      <c r="E19" s="48">
        <v>50</v>
      </c>
      <c r="F19" s="48"/>
      <c r="G19" s="48"/>
      <c r="H19" s="48"/>
      <c r="I19" s="48"/>
      <c r="J19" s="48"/>
      <c r="K19" s="48"/>
      <c r="L19" s="98">
        <v>70</v>
      </c>
      <c r="M19" s="98"/>
      <c r="N19" s="48">
        <v>70</v>
      </c>
      <c r="O19" s="67" t="s">
        <v>52</v>
      </c>
      <c r="P19" s="67"/>
    </row>
    <row r="20" spans="1:22" ht="13.25" customHeight="1" x14ac:dyDescent="0.15">
      <c r="A20" s="1" t="s">
        <v>12</v>
      </c>
      <c r="B20" s="4" t="s">
        <v>21</v>
      </c>
      <c r="C20" s="194">
        <v>20</v>
      </c>
      <c r="D20" s="4"/>
      <c r="E20" s="12">
        <v>20</v>
      </c>
      <c r="F20" s="12"/>
      <c r="G20" s="12"/>
      <c r="H20" s="12">
        <v>610</v>
      </c>
      <c r="I20" s="12">
        <v>20</v>
      </c>
      <c r="J20" s="12">
        <v>70</v>
      </c>
      <c r="K20" s="12"/>
      <c r="L20" s="80">
        <v>70</v>
      </c>
      <c r="M20" s="80">
        <v>70</v>
      </c>
      <c r="N20" s="12">
        <v>20</v>
      </c>
      <c r="O20" s="5" t="s">
        <v>297</v>
      </c>
    </row>
    <row r="21" spans="1:22" ht="13.25" customHeight="1" x14ac:dyDescent="0.15">
      <c r="A21" s="68" t="s">
        <v>26</v>
      </c>
      <c r="B21" s="59" t="s">
        <v>220</v>
      </c>
      <c r="C21" s="194">
        <v>13.5</v>
      </c>
      <c r="D21" s="59"/>
      <c r="E21" s="48">
        <v>13.5</v>
      </c>
      <c r="F21" s="48">
        <v>13.5</v>
      </c>
      <c r="G21" s="48">
        <v>5</v>
      </c>
      <c r="H21" s="48"/>
      <c r="I21" s="48"/>
      <c r="J21" s="48">
        <v>27</v>
      </c>
      <c r="K21" s="48">
        <v>11.4</v>
      </c>
      <c r="L21" s="98"/>
      <c r="M21" s="98"/>
      <c r="N21" s="48">
        <v>27.5</v>
      </c>
      <c r="O21" s="67" t="s">
        <v>244</v>
      </c>
      <c r="P21" s="67"/>
      <c r="T21" t="s">
        <v>219</v>
      </c>
    </row>
    <row r="22" spans="1:22" ht="13.25" customHeight="1" x14ac:dyDescent="0.15">
      <c r="A22" s="1" t="s">
        <v>14</v>
      </c>
      <c r="B22" s="4" t="s">
        <v>21</v>
      </c>
      <c r="C22" s="194">
        <v>50</v>
      </c>
      <c r="D22" s="4"/>
      <c r="E22" s="12">
        <v>10</v>
      </c>
      <c r="F22" s="12">
        <v>50</v>
      </c>
      <c r="G22" s="12">
        <v>50</v>
      </c>
      <c r="H22" s="12">
        <v>170</v>
      </c>
      <c r="I22" s="12">
        <v>20</v>
      </c>
      <c r="J22" s="12">
        <v>40</v>
      </c>
      <c r="K22" s="12">
        <v>20</v>
      </c>
      <c r="L22" s="80">
        <v>400</v>
      </c>
      <c r="M22" s="80">
        <v>40</v>
      </c>
      <c r="N22" s="12">
        <v>10</v>
      </c>
      <c r="O22" s="5" t="s">
        <v>193</v>
      </c>
      <c r="R22" s="170">
        <v>0.5</v>
      </c>
      <c r="S22" t="s">
        <v>216</v>
      </c>
      <c r="T22" t="s">
        <v>217</v>
      </c>
      <c r="U22">
        <f>R22*27.027027027</f>
        <v>13.5135135135</v>
      </c>
      <c r="V22" t="s">
        <v>218</v>
      </c>
    </row>
    <row r="23" spans="1:22" ht="13.25" customHeight="1" x14ac:dyDescent="0.15">
      <c r="A23" s="68" t="s">
        <v>15</v>
      </c>
      <c r="B23" s="59" t="s">
        <v>21</v>
      </c>
      <c r="C23" s="194">
        <v>100</v>
      </c>
      <c r="D23" s="59"/>
      <c r="E23" s="48">
        <v>100</v>
      </c>
      <c r="F23" s="48"/>
      <c r="G23" s="48">
        <v>100</v>
      </c>
      <c r="H23" s="48"/>
      <c r="I23" s="48"/>
      <c r="J23" s="48"/>
      <c r="K23" s="48"/>
      <c r="L23" s="98"/>
      <c r="M23" s="98"/>
      <c r="N23" s="48">
        <v>50</v>
      </c>
      <c r="O23" s="67" t="s">
        <v>335</v>
      </c>
      <c r="P23" s="67"/>
      <c r="R23">
        <f>U23/27.027027027</f>
        <v>0.37000000000037003</v>
      </c>
      <c r="S23" t="s">
        <v>216</v>
      </c>
      <c r="T23" t="s">
        <v>217</v>
      </c>
      <c r="U23" s="170">
        <v>10</v>
      </c>
      <c r="V23" t="s">
        <v>218</v>
      </c>
    </row>
    <row r="24" spans="1:22" ht="13.25" customHeight="1" x14ac:dyDescent="0.15">
      <c r="A24" s="1" t="s">
        <v>18</v>
      </c>
      <c r="B24" s="4" t="s">
        <v>21</v>
      </c>
      <c r="C24" s="194">
        <v>2</v>
      </c>
      <c r="D24" s="4"/>
      <c r="E24" s="12"/>
      <c r="F24" s="12"/>
      <c r="G24" s="12">
        <v>2</v>
      </c>
      <c r="H24" s="12">
        <v>0.24</v>
      </c>
      <c r="I24" s="12"/>
      <c r="J24" s="12"/>
      <c r="K24" s="12"/>
      <c r="L24" s="80"/>
      <c r="M24" s="80"/>
      <c r="N24" s="12">
        <v>0.1</v>
      </c>
      <c r="O24" s="5" t="s">
        <v>46</v>
      </c>
      <c r="R24" s="224" t="s">
        <v>485</v>
      </c>
    </row>
    <row r="25" spans="1:22" ht="13.25" customHeight="1" x14ac:dyDescent="0.15">
      <c r="A25" s="68" t="s">
        <v>27</v>
      </c>
      <c r="B25" s="59" t="s">
        <v>21</v>
      </c>
      <c r="C25" s="194">
        <v>30</v>
      </c>
      <c r="D25" s="59"/>
      <c r="E25" s="48">
        <v>20</v>
      </c>
      <c r="F25" s="48">
        <v>20</v>
      </c>
      <c r="G25" s="48">
        <v>30</v>
      </c>
      <c r="H25" s="48"/>
      <c r="I25" s="48">
        <v>30</v>
      </c>
      <c r="J25" s="48">
        <v>30</v>
      </c>
      <c r="K25" s="48"/>
      <c r="L25" s="98">
        <v>20</v>
      </c>
      <c r="M25" s="98"/>
      <c r="N25" s="48">
        <v>30</v>
      </c>
      <c r="O25" s="67" t="s">
        <v>336</v>
      </c>
      <c r="P25" s="67" t="s">
        <v>298</v>
      </c>
    </row>
    <row r="26" spans="1:22" ht="13.25" customHeight="1" x14ac:dyDescent="0.15">
      <c r="A26" s="1" t="s">
        <v>19</v>
      </c>
      <c r="B26" s="4" t="s">
        <v>21</v>
      </c>
      <c r="C26" s="194">
        <v>3000</v>
      </c>
      <c r="D26" s="4"/>
      <c r="E26" s="12">
        <v>3000</v>
      </c>
      <c r="F26" s="12">
        <v>5000</v>
      </c>
      <c r="G26" s="12"/>
      <c r="H26" s="12">
        <v>7400</v>
      </c>
      <c r="I26" s="12"/>
      <c r="J26" s="12"/>
      <c r="K26" s="12">
        <v>3000</v>
      </c>
      <c r="L26" s="80">
        <v>3000</v>
      </c>
      <c r="M26" s="80">
        <v>5000</v>
      </c>
      <c r="N26" s="12">
        <v>1000</v>
      </c>
      <c r="O26" s="5" t="s">
        <v>246</v>
      </c>
    </row>
    <row r="27" spans="1:22" ht="13.25" customHeight="1" x14ac:dyDescent="0.15">
      <c r="A27" s="1"/>
      <c r="D27" s="4"/>
      <c r="E27" s="12"/>
      <c r="F27" s="12"/>
      <c r="G27" s="12"/>
      <c r="I27" s="12"/>
      <c r="J27" s="12"/>
      <c r="K27" s="12"/>
      <c r="L27" s="80"/>
      <c r="M27" s="80"/>
    </row>
    <row r="28" spans="1:22" x14ac:dyDescent="0.15">
      <c r="A28" s="60" t="s">
        <v>337</v>
      </c>
      <c r="B28" s="69"/>
      <c r="C28" s="69"/>
      <c r="D28" s="60"/>
      <c r="E28" s="71"/>
      <c r="F28" s="71"/>
      <c r="G28" s="71"/>
      <c r="H28" s="71"/>
      <c r="I28" s="71"/>
      <c r="J28" s="71"/>
      <c r="K28" s="71"/>
      <c r="L28" s="134"/>
      <c r="M28" s="134"/>
      <c r="N28" s="63"/>
      <c r="O28" s="72"/>
      <c r="P28" s="72"/>
    </row>
    <row r="29" spans="1:22" s="92" customFormat="1" ht="6.75" customHeight="1" x14ac:dyDescent="0.15">
      <c r="A29" s="81"/>
      <c r="B29" s="81"/>
      <c r="C29" s="197"/>
      <c r="D29" s="81"/>
      <c r="E29" s="81"/>
      <c r="F29" s="81"/>
      <c r="G29" s="81"/>
      <c r="H29" s="101"/>
      <c r="I29" s="81"/>
      <c r="J29" s="81"/>
      <c r="K29" s="81"/>
      <c r="L29" s="139"/>
      <c r="M29" s="139"/>
      <c r="N29" s="81"/>
      <c r="O29" s="81"/>
      <c r="P29" s="81"/>
    </row>
    <row r="30" spans="1:22" x14ac:dyDescent="0.15">
      <c r="A30" s="1" t="s">
        <v>233</v>
      </c>
      <c r="B30" s="2" t="s">
        <v>22</v>
      </c>
      <c r="C30" s="194">
        <v>0.02</v>
      </c>
      <c r="D30" s="4"/>
      <c r="E30" s="232">
        <f>0.5*0.822*0.0382</f>
        <v>1.5700199999999997E-2</v>
      </c>
      <c r="F30" s="12"/>
      <c r="G30" s="12"/>
      <c r="H30" s="12"/>
      <c r="I30" s="12"/>
      <c r="J30" s="12"/>
      <c r="K30" s="232">
        <f>1*0.822*0.0382</f>
        <v>3.1400399999999995E-2</v>
      </c>
      <c r="L30" s="232">
        <f>1.5*0.822*0.0396</f>
        <v>4.8826799999999997E-2</v>
      </c>
      <c r="M30" s="156">
        <v>0.06</v>
      </c>
      <c r="N30" s="232">
        <f>0.5*0.0382</f>
        <v>1.9099999999999999E-2</v>
      </c>
      <c r="O30" s="5" t="s">
        <v>505</v>
      </c>
      <c r="P30" s="5" t="s">
        <v>504</v>
      </c>
    </row>
    <row r="31" spans="1:22" x14ac:dyDescent="0.15">
      <c r="A31" s="68" t="s">
        <v>240</v>
      </c>
      <c r="B31" s="59" t="s">
        <v>22</v>
      </c>
      <c r="C31" s="194">
        <v>0.6</v>
      </c>
      <c r="D31" s="59"/>
      <c r="E31" s="48">
        <v>0.6</v>
      </c>
      <c r="F31" s="48"/>
      <c r="G31" s="48">
        <v>4</v>
      </c>
      <c r="H31" s="48"/>
      <c r="I31" s="48"/>
      <c r="J31" s="48">
        <v>5</v>
      </c>
      <c r="K31" s="48"/>
      <c r="L31" s="98"/>
      <c r="M31" s="98"/>
      <c r="N31" s="48"/>
      <c r="O31" s="67" t="s">
        <v>52</v>
      </c>
      <c r="P31" s="67"/>
    </row>
    <row r="32" spans="1:22" x14ac:dyDescent="0.15">
      <c r="A32" s="1" t="s">
        <v>67</v>
      </c>
      <c r="B32" s="2" t="s">
        <v>22</v>
      </c>
      <c r="C32" s="194">
        <v>250</v>
      </c>
      <c r="D32" s="4"/>
      <c r="E32" s="12">
        <v>250</v>
      </c>
      <c r="F32" s="12">
        <v>250</v>
      </c>
      <c r="G32" s="12">
        <v>250</v>
      </c>
      <c r="H32" s="12"/>
      <c r="I32" s="12">
        <v>250</v>
      </c>
      <c r="J32" s="12"/>
      <c r="K32" s="12">
        <v>100</v>
      </c>
      <c r="L32" s="80">
        <v>250</v>
      </c>
      <c r="M32" s="80">
        <v>250</v>
      </c>
      <c r="N32" s="12">
        <v>250</v>
      </c>
      <c r="O32" s="5" t="s">
        <v>294</v>
      </c>
      <c r="P32" s="45"/>
    </row>
    <row r="33" spans="1:16" x14ac:dyDescent="0.15">
      <c r="A33" s="68" t="s">
        <v>36</v>
      </c>
      <c r="B33" s="59" t="s">
        <v>21</v>
      </c>
      <c r="C33" s="194">
        <v>200</v>
      </c>
      <c r="D33" s="59"/>
      <c r="E33" s="48">
        <v>80</v>
      </c>
      <c r="F33" s="48">
        <v>200</v>
      </c>
      <c r="G33" s="48">
        <v>200</v>
      </c>
      <c r="H33" s="48">
        <v>4</v>
      </c>
      <c r="I33" s="48">
        <v>50</v>
      </c>
      <c r="J33" s="48"/>
      <c r="K33" s="48"/>
      <c r="L33" s="98">
        <v>70</v>
      </c>
      <c r="M33" s="98">
        <v>500</v>
      </c>
      <c r="N33" s="48">
        <v>50</v>
      </c>
      <c r="O33" s="67" t="s">
        <v>193</v>
      </c>
      <c r="P33" s="67"/>
    </row>
    <row r="34" spans="1:16" ht="20.5" customHeight="1" x14ac:dyDescent="0.15">
      <c r="A34" s="1" t="s">
        <v>360</v>
      </c>
      <c r="B34" s="193" t="s">
        <v>361</v>
      </c>
      <c r="C34" s="194">
        <v>0</v>
      </c>
      <c r="D34" s="4"/>
      <c r="E34" s="12">
        <v>20</v>
      </c>
      <c r="F34" s="12">
        <v>0</v>
      </c>
      <c r="G34" s="12">
        <v>0</v>
      </c>
      <c r="H34" s="12"/>
      <c r="I34" s="12">
        <v>0</v>
      </c>
      <c r="J34" s="12">
        <v>0</v>
      </c>
      <c r="K34" s="12">
        <v>1</v>
      </c>
      <c r="L34" s="80">
        <v>0</v>
      </c>
      <c r="M34" s="80">
        <v>20</v>
      </c>
      <c r="N34" s="12">
        <v>0</v>
      </c>
      <c r="O34" s="5" t="s">
        <v>411</v>
      </c>
      <c r="P34" s="45" t="s">
        <v>407</v>
      </c>
    </row>
    <row r="35" spans="1:16" x14ac:dyDescent="0.15">
      <c r="A35" s="68" t="s">
        <v>50</v>
      </c>
      <c r="B35" s="59" t="s">
        <v>22</v>
      </c>
      <c r="C35" s="194">
        <v>1.5</v>
      </c>
      <c r="D35" s="59"/>
      <c r="E35" s="48">
        <v>1.5</v>
      </c>
      <c r="F35" s="48">
        <v>1.5</v>
      </c>
      <c r="G35" s="48">
        <v>4</v>
      </c>
      <c r="H35" s="48"/>
      <c r="I35" s="48">
        <v>1.5</v>
      </c>
      <c r="J35" s="48">
        <v>1.5</v>
      </c>
      <c r="K35" s="48">
        <v>1</v>
      </c>
      <c r="L35" s="98">
        <v>1.5</v>
      </c>
      <c r="M35" s="98">
        <v>1.5</v>
      </c>
      <c r="N35" s="48">
        <v>1</v>
      </c>
      <c r="O35" s="67" t="s">
        <v>294</v>
      </c>
      <c r="P35" s="67"/>
    </row>
    <row r="36" spans="1:16" x14ac:dyDescent="0.15">
      <c r="A36" s="1" t="s">
        <v>241</v>
      </c>
      <c r="B36" s="2" t="s">
        <v>22</v>
      </c>
      <c r="C36" s="194">
        <v>0.05</v>
      </c>
      <c r="D36" s="4"/>
      <c r="E36" s="12">
        <v>0.05</v>
      </c>
      <c r="F36" s="12"/>
      <c r="G36" s="12"/>
      <c r="H36" s="12"/>
      <c r="I36" s="12"/>
      <c r="J36" s="12"/>
      <c r="K36" s="12"/>
      <c r="L36" s="80"/>
      <c r="M36" s="80">
        <v>0.05</v>
      </c>
      <c r="N36" s="12">
        <v>20</v>
      </c>
      <c r="O36" s="5" t="s">
        <v>261</v>
      </c>
      <c r="P36" s="45"/>
    </row>
    <row r="37" spans="1:16" x14ac:dyDescent="0.15">
      <c r="A37" s="68" t="s">
        <v>338</v>
      </c>
      <c r="B37" s="59" t="s">
        <v>22</v>
      </c>
      <c r="C37" s="194">
        <v>10</v>
      </c>
      <c r="D37" s="59"/>
      <c r="E37" s="48"/>
      <c r="F37" s="48"/>
      <c r="G37" s="48"/>
      <c r="H37" s="48">
        <v>10</v>
      </c>
      <c r="I37" s="48"/>
      <c r="J37" s="48"/>
      <c r="K37" s="48">
        <v>6</v>
      </c>
      <c r="L37" s="98"/>
      <c r="M37" s="98"/>
      <c r="N37" s="48"/>
      <c r="O37" s="67"/>
      <c r="P37" s="67"/>
    </row>
    <row r="38" spans="1:16" x14ac:dyDescent="0.15">
      <c r="A38" s="1" t="s">
        <v>340</v>
      </c>
      <c r="B38" s="2" t="s">
        <v>22</v>
      </c>
      <c r="C38" s="194">
        <v>10</v>
      </c>
      <c r="D38" s="4"/>
      <c r="E38" s="12">
        <f>50*0.226</f>
        <v>11.3</v>
      </c>
      <c r="F38" s="12">
        <v>10</v>
      </c>
      <c r="G38" s="12">
        <v>10</v>
      </c>
      <c r="H38" s="12">
        <v>10</v>
      </c>
      <c r="I38" s="12">
        <f>50*0.226</f>
        <v>11.3</v>
      </c>
      <c r="J38" s="12">
        <f>50*0.226</f>
        <v>11.3</v>
      </c>
      <c r="K38" s="12"/>
      <c r="L38" s="80">
        <f>50*0.226</f>
        <v>11.3</v>
      </c>
      <c r="M38" s="80">
        <f>50*0.226</f>
        <v>11.3</v>
      </c>
      <c r="N38" s="12">
        <v>10</v>
      </c>
      <c r="O38" s="5" t="s">
        <v>299</v>
      </c>
      <c r="P38" s="45" t="s">
        <v>472</v>
      </c>
    </row>
    <row r="39" spans="1:16" ht="15" x14ac:dyDescent="0.15">
      <c r="A39" s="68" t="s">
        <v>341</v>
      </c>
      <c r="B39" s="59" t="s">
        <v>22</v>
      </c>
      <c r="C39" s="194">
        <v>1</v>
      </c>
      <c r="D39" s="59"/>
      <c r="E39" s="196">
        <f>3*0.305</f>
        <v>0.91500000000000004</v>
      </c>
      <c r="F39" s="48">
        <v>1</v>
      </c>
      <c r="G39" s="48">
        <v>1</v>
      </c>
      <c r="H39" s="48">
        <v>1</v>
      </c>
      <c r="I39" s="212">
        <f>0.5*0.305</f>
        <v>0.1525</v>
      </c>
      <c r="J39" s="196">
        <f>3*0.305</f>
        <v>0.91500000000000004</v>
      </c>
      <c r="K39" s="48"/>
      <c r="L39" s="196">
        <f>3*0.305</f>
        <v>0.91500000000000004</v>
      </c>
      <c r="M39" s="196">
        <f>3*0.305</f>
        <v>0.91500000000000004</v>
      </c>
      <c r="N39" s="48">
        <v>1</v>
      </c>
      <c r="O39" s="67" t="s">
        <v>299</v>
      </c>
      <c r="P39" s="67" t="s">
        <v>473</v>
      </c>
    </row>
    <row r="40" spans="1:16" x14ac:dyDescent="0.15">
      <c r="A40" s="1" t="s">
        <v>222</v>
      </c>
      <c r="B40" s="2" t="s">
        <v>23</v>
      </c>
      <c r="C40" s="194" t="s">
        <v>35</v>
      </c>
      <c r="D40" s="4"/>
      <c r="E40" s="12" t="s">
        <v>35</v>
      </c>
      <c r="F40" s="12" t="s">
        <v>278</v>
      </c>
      <c r="G40" s="12" t="s">
        <v>35</v>
      </c>
      <c r="H40" s="12" t="s">
        <v>269</v>
      </c>
      <c r="I40" s="12" t="s">
        <v>265</v>
      </c>
      <c r="J40" s="12"/>
      <c r="K40" s="12" t="s">
        <v>39</v>
      </c>
      <c r="L40" s="80" t="s">
        <v>35</v>
      </c>
      <c r="M40" s="80" t="s">
        <v>35</v>
      </c>
      <c r="N40" s="12" t="s">
        <v>35</v>
      </c>
      <c r="O40" s="5" t="s">
        <v>294</v>
      </c>
      <c r="P40" s="45"/>
    </row>
    <row r="41" spans="1:16" x14ac:dyDescent="0.15">
      <c r="A41" s="68" t="s">
        <v>215</v>
      </c>
      <c r="B41" s="59" t="s">
        <v>22</v>
      </c>
      <c r="C41" s="194">
        <v>2.5000000000000001E-2</v>
      </c>
      <c r="D41" s="59"/>
      <c r="E41" s="48"/>
      <c r="F41" s="48"/>
      <c r="G41" s="48"/>
      <c r="H41" s="48"/>
      <c r="I41" s="48"/>
      <c r="J41" s="48"/>
      <c r="K41" s="48"/>
      <c r="L41" s="98">
        <v>0.1</v>
      </c>
      <c r="M41" s="98">
        <v>2.5000000000000001E-2</v>
      </c>
      <c r="N41" s="48"/>
      <c r="O41" s="67" t="s">
        <v>242</v>
      </c>
      <c r="P41" s="67" t="s">
        <v>484</v>
      </c>
    </row>
    <row r="42" spans="1:16" x14ac:dyDescent="0.15">
      <c r="A42" s="1" t="s">
        <v>17</v>
      </c>
      <c r="B42" s="2" t="s">
        <v>22</v>
      </c>
      <c r="C42" s="194">
        <v>250</v>
      </c>
      <c r="D42" s="4"/>
      <c r="E42" s="12">
        <v>250</v>
      </c>
      <c r="F42" s="12">
        <v>500</v>
      </c>
      <c r="G42" s="12">
        <v>250</v>
      </c>
      <c r="H42" s="12"/>
      <c r="I42" s="12">
        <v>250</v>
      </c>
      <c r="J42" s="12"/>
      <c r="K42" s="12">
        <v>200</v>
      </c>
      <c r="L42" s="80">
        <v>250</v>
      </c>
      <c r="M42" s="80">
        <v>250</v>
      </c>
      <c r="N42" s="12">
        <v>250</v>
      </c>
      <c r="O42" s="5" t="s">
        <v>294</v>
      </c>
      <c r="P42" s="45"/>
    </row>
    <row r="43" spans="1:16" x14ac:dyDescent="0.15">
      <c r="A43" s="68" t="s">
        <v>29</v>
      </c>
      <c r="B43" s="59" t="s">
        <v>22</v>
      </c>
      <c r="C43" s="194">
        <v>500</v>
      </c>
      <c r="D43" s="59"/>
      <c r="E43" s="48">
        <v>600</v>
      </c>
      <c r="F43" s="48">
        <v>500</v>
      </c>
      <c r="G43" s="48">
        <v>500</v>
      </c>
      <c r="H43" s="48">
        <v>250</v>
      </c>
      <c r="I43" s="48"/>
      <c r="J43" s="48"/>
      <c r="K43" s="48">
        <v>450</v>
      </c>
      <c r="L43" s="98">
        <v>1000</v>
      </c>
      <c r="M43" s="98">
        <v>600</v>
      </c>
      <c r="N43" s="48">
        <v>1000</v>
      </c>
      <c r="O43" s="67" t="s">
        <v>193</v>
      </c>
      <c r="P43" s="67"/>
    </row>
    <row r="44" spans="1:16" ht="13.25" customHeight="1" x14ac:dyDescent="0.15">
      <c r="A44" s="1"/>
      <c r="D44" s="4"/>
      <c r="E44" s="12"/>
      <c r="F44" s="12"/>
      <c r="G44" s="12"/>
      <c r="I44" s="12"/>
      <c r="J44" s="12"/>
      <c r="K44" s="12"/>
      <c r="L44" s="80"/>
      <c r="M44" s="80"/>
    </row>
    <row r="45" spans="1:16" x14ac:dyDescent="0.15">
      <c r="A45" s="7" t="s">
        <v>32</v>
      </c>
      <c r="D45" s="4"/>
      <c r="E45" s="12"/>
      <c r="F45" s="12"/>
      <c r="G45" s="12"/>
      <c r="I45" s="12"/>
      <c r="J45" s="12"/>
      <c r="K45" s="14"/>
      <c r="L45" s="82"/>
      <c r="M45" s="82"/>
      <c r="N45"/>
    </row>
    <row r="46" spans="1:16" x14ac:dyDescent="0.15">
      <c r="A46" s="10" t="s">
        <v>434</v>
      </c>
      <c r="D46" s="5"/>
      <c r="E46" s="14"/>
      <c r="F46" s="14"/>
      <c r="I46" s="14"/>
      <c r="J46" s="14"/>
      <c r="K46" s="14"/>
      <c r="L46" s="82"/>
      <c r="M46" s="82"/>
      <c r="N46"/>
    </row>
    <row r="47" spans="1:16" x14ac:dyDescent="0.15">
      <c r="A47" s="10" t="s">
        <v>435</v>
      </c>
      <c r="D47" s="5"/>
      <c r="E47" s="14"/>
      <c r="F47" s="14"/>
      <c r="I47" s="14"/>
      <c r="J47" s="14"/>
      <c r="K47" s="14"/>
      <c r="L47" s="82"/>
      <c r="M47" s="82"/>
      <c r="N47"/>
    </row>
    <row r="48" spans="1:16" x14ac:dyDescent="0.15">
      <c r="A48" s="10" t="s">
        <v>417</v>
      </c>
      <c r="D48" s="5"/>
      <c r="E48" s="14"/>
      <c r="F48" s="14"/>
      <c r="I48" s="14"/>
      <c r="J48" s="14"/>
      <c r="K48" s="14"/>
      <c r="L48" s="82"/>
      <c r="M48" s="82"/>
      <c r="N48"/>
    </row>
    <row r="49" spans="1:17" ht="15" x14ac:dyDescent="0.15">
      <c r="A49" s="10" t="s">
        <v>418</v>
      </c>
      <c r="D49" s="5"/>
      <c r="F49" s="14"/>
      <c r="G49" s="5"/>
      <c r="H49" s="5"/>
      <c r="I49"/>
      <c r="J49"/>
      <c r="K49"/>
      <c r="L49"/>
      <c r="M49"/>
      <c r="N49"/>
      <c r="O49"/>
      <c r="P49"/>
    </row>
    <row r="50" spans="1:17" x14ac:dyDescent="0.15">
      <c r="A50" s="10" t="s">
        <v>436</v>
      </c>
      <c r="D50" s="5"/>
      <c r="E50" s="14"/>
      <c r="F50" s="14"/>
      <c r="I50" s="14"/>
      <c r="J50" s="14"/>
      <c r="K50" s="14"/>
      <c r="L50" s="82"/>
      <c r="M50" s="82"/>
      <c r="N50"/>
    </row>
    <row r="51" spans="1:17" x14ac:dyDescent="0.15">
      <c r="A51" s="10" t="s">
        <v>437</v>
      </c>
      <c r="D51" s="5"/>
      <c r="E51" s="14"/>
      <c r="F51" s="14"/>
      <c r="I51" s="14"/>
      <c r="J51" s="14"/>
      <c r="K51" s="14"/>
      <c r="L51" s="82"/>
      <c r="M51" s="82"/>
      <c r="N51"/>
    </row>
    <row r="52" spans="1:17" x14ac:dyDescent="0.15">
      <c r="A52" s="10" t="s">
        <v>423</v>
      </c>
      <c r="N52"/>
    </row>
    <row r="53" spans="1:17" s="152" customFormat="1" ht="17" x14ac:dyDescent="0.15">
      <c r="A53" s="141" t="s">
        <v>443</v>
      </c>
      <c r="B53" s="151"/>
      <c r="D53" s="141"/>
      <c r="E53" s="141"/>
      <c r="F53" s="141"/>
      <c r="G53" s="141"/>
      <c r="H53" s="151"/>
      <c r="I53" s="141"/>
      <c r="J53" s="141"/>
      <c r="K53" s="141"/>
      <c r="L53" s="82"/>
      <c r="M53" s="80"/>
      <c r="N53" s="141"/>
      <c r="Q53" s="151"/>
    </row>
    <row r="54" spans="1:17" s="86" customFormat="1" ht="17" x14ac:dyDescent="0.15">
      <c r="A54" s="141" t="s">
        <v>439</v>
      </c>
      <c r="B54" s="77"/>
      <c r="C54" s="84"/>
      <c r="D54" s="79"/>
      <c r="E54" s="79"/>
      <c r="F54" s="79"/>
      <c r="G54" s="79"/>
      <c r="H54" s="87"/>
      <c r="I54" s="79"/>
      <c r="J54" s="78"/>
      <c r="K54" s="79"/>
      <c r="L54" s="82"/>
      <c r="M54" s="80"/>
      <c r="N54" s="78"/>
      <c r="Q54" s="87"/>
    </row>
    <row r="55" spans="1:17" s="86" customFormat="1" ht="17" customHeight="1" x14ac:dyDescent="0.15">
      <c r="A55" s="165" t="s">
        <v>438</v>
      </c>
      <c r="B55" s="84"/>
      <c r="C55" s="84"/>
      <c r="D55" s="84"/>
      <c r="E55" s="84"/>
      <c r="F55" s="84"/>
      <c r="G55" s="84"/>
      <c r="H55" s="87"/>
      <c r="I55" s="84"/>
      <c r="J55" s="85"/>
      <c r="K55" s="84"/>
      <c r="L55" s="83"/>
      <c r="M55" s="80"/>
      <c r="N55" s="85"/>
      <c r="Q55" s="87"/>
    </row>
    <row r="56" spans="1:17" x14ac:dyDescent="0.15">
      <c r="L56" s="12"/>
      <c r="M56" s="153"/>
    </row>
    <row r="57" spans="1:17" x14ac:dyDescent="0.15">
      <c r="O57" s="43" t="s">
        <v>55</v>
      </c>
    </row>
    <row r="58" spans="1:17" x14ac:dyDescent="0.15">
      <c r="N58" s="3"/>
      <c r="O58" s="3" t="s">
        <v>58</v>
      </c>
    </row>
    <row r="59" spans="1:17" x14ac:dyDescent="0.15">
      <c r="N59" s="3"/>
      <c r="O59" s="3" t="s">
        <v>190</v>
      </c>
    </row>
    <row r="60" spans="1:17" x14ac:dyDescent="0.15">
      <c r="O60" s="3" t="s">
        <v>59</v>
      </c>
    </row>
    <row r="61" spans="1:17" x14ac:dyDescent="0.15">
      <c r="N61"/>
      <c r="O61" s="3" t="s">
        <v>56</v>
      </c>
    </row>
    <row r="62" spans="1:17" x14ac:dyDescent="0.15">
      <c r="N62"/>
      <c r="O62" s="3" t="s">
        <v>60</v>
      </c>
    </row>
    <row r="63" spans="1:17" x14ac:dyDescent="0.15">
      <c r="N63"/>
      <c r="O63" s="3" t="s">
        <v>61</v>
      </c>
    </row>
    <row r="64" spans="1:17" x14ac:dyDescent="0.15">
      <c r="N64"/>
      <c r="O64" s="3" t="s">
        <v>62</v>
      </c>
    </row>
    <row r="65" spans="14:15" x14ac:dyDescent="0.15">
      <c r="N65"/>
      <c r="O65" s="3" t="s">
        <v>57</v>
      </c>
    </row>
    <row r="66" spans="14:15" x14ac:dyDescent="0.15">
      <c r="N66"/>
      <c r="O66" s="3" t="s">
        <v>64</v>
      </c>
    </row>
    <row r="67" spans="14:15" x14ac:dyDescent="0.15">
      <c r="N67"/>
      <c r="O67" s="3" t="s">
        <v>66</v>
      </c>
    </row>
    <row r="68" spans="14:15" x14ac:dyDescent="0.15">
      <c r="O68" s="3" t="s">
        <v>373</v>
      </c>
    </row>
    <row r="69" spans="14:15" x14ac:dyDescent="0.15">
      <c r="O69" s="3" t="s">
        <v>376</v>
      </c>
    </row>
    <row r="70" spans="14:15" x14ac:dyDescent="0.15">
      <c r="O70" s="3" t="s">
        <v>63</v>
      </c>
    </row>
    <row r="71" spans="14:15" x14ac:dyDescent="0.15">
      <c r="O71" s="3" t="s">
        <v>69</v>
      </c>
    </row>
    <row r="72" spans="14:15" x14ac:dyDescent="0.15">
      <c r="O72" s="3" t="s">
        <v>65</v>
      </c>
    </row>
    <row r="94" spans="14:14" x14ac:dyDescent="0.15">
      <c r="N94" s="14"/>
    </row>
    <row r="95" spans="14:14" x14ac:dyDescent="0.15">
      <c r="N95" s="14"/>
    </row>
    <row r="96" spans="14:14" x14ac:dyDescent="0.15">
      <c r="N96" s="14"/>
    </row>
    <row r="97" spans="14:14" x14ac:dyDescent="0.15">
      <c r="N97" s="14"/>
    </row>
    <row r="98" spans="14:14" x14ac:dyDescent="0.15">
      <c r="N98" s="14"/>
    </row>
    <row r="99" spans="14:14" x14ac:dyDescent="0.15">
      <c r="N99" s="14"/>
    </row>
    <row r="100" spans="14:14" x14ac:dyDescent="0.15">
      <c r="N100" s="14"/>
    </row>
    <row r="101" spans="14:14" x14ac:dyDescent="0.15">
      <c r="N101" s="14"/>
    </row>
    <row r="102" spans="14:14" x14ac:dyDescent="0.15">
      <c r="N102" s="14"/>
    </row>
    <row r="103" spans="14:14" x14ac:dyDescent="0.15">
      <c r="N103" s="14"/>
    </row>
    <row r="104" spans="14:14" x14ac:dyDescent="0.15">
      <c r="N104" s="14"/>
    </row>
    <row r="105" spans="14:14" x14ac:dyDescent="0.15">
      <c r="N105" s="14"/>
    </row>
    <row r="106" spans="14:14" x14ac:dyDescent="0.15">
      <c r="N106" s="14"/>
    </row>
    <row r="107" spans="14:14" x14ac:dyDescent="0.15">
      <c r="N107" s="14"/>
    </row>
    <row r="108" spans="14:14" x14ac:dyDescent="0.15">
      <c r="N108" s="14"/>
    </row>
    <row r="109" spans="14:14" x14ac:dyDescent="0.15">
      <c r="N109" s="14"/>
    </row>
    <row r="110" spans="14:14" x14ac:dyDescent="0.15">
      <c r="N110" s="14"/>
    </row>
    <row r="111" spans="14:14" x14ac:dyDescent="0.15">
      <c r="N111" s="14"/>
    </row>
    <row r="112" spans="14:14" x14ac:dyDescent="0.15">
      <c r="N112" s="14"/>
    </row>
    <row r="113" spans="14:14" x14ac:dyDescent="0.15">
      <c r="N113" s="14"/>
    </row>
  </sheetData>
  <pageMargins left="0.2" right="0.2" top="0.75" bottom="0.75" header="0.3" footer="0.55000000000000004"/>
  <pageSetup scale="71" orientation="landscape" horizontalDpi="1200" verticalDpi="1200" r:id="rId1"/>
  <headerFooter>
    <oddHeader>&amp;C&amp;"Arial,Bold"&amp;16HUMAN HEALTH &amp; DRINKING WATER QUALITY CRITERIA</oddHeader>
    <oddFooter>&amp;CPage &amp;P of &amp;N&amp;Ras of: Mar 2016</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V100"/>
  <sheetViews>
    <sheetView zoomScaleNormal="100" workbookViewId="0">
      <pane xSplit="2" ySplit="2" topLeftCell="C3" activePane="bottomRight" state="frozen"/>
      <selection pane="topRight" activeCell="C1" sqref="C1"/>
      <selection pane="bottomLeft" activeCell="A3" sqref="A3"/>
      <selection pane="bottomRight" activeCell="A3" sqref="A3"/>
    </sheetView>
  </sheetViews>
  <sheetFormatPr baseColWidth="10" defaultColWidth="8.83203125" defaultRowHeight="13" x14ac:dyDescent="0.15"/>
  <cols>
    <col min="1" max="1" width="25" style="3" customWidth="1"/>
    <col min="2" max="2" width="5.5" style="4" bestFit="1" customWidth="1"/>
    <col min="3" max="3" width="8.33203125" style="2" customWidth="1"/>
    <col min="4" max="4" width="2.33203125" style="3" customWidth="1"/>
    <col min="5" max="5" width="8.83203125" style="44" customWidth="1"/>
    <col min="6" max="6" width="7.6640625" style="44" bestFit="1" customWidth="1"/>
    <col min="7" max="7" width="10.5" style="44" customWidth="1"/>
    <col min="8" max="8" width="8.5" style="44" customWidth="1"/>
    <col min="9" max="9" width="11.1640625" style="44" customWidth="1"/>
    <col min="10" max="10" width="9.33203125" style="44" customWidth="1"/>
    <col min="11" max="11" width="12.5" style="122" customWidth="1"/>
    <col min="12" max="12" width="11.83203125" style="117" bestFit="1" customWidth="1"/>
    <col min="13" max="13" width="32" style="5" bestFit="1" customWidth="1"/>
    <col min="14" max="14" width="48.6640625" style="5" customWidth="1"/>
    <col min="15" max="15" width="4.1640625" customWidth="1"/>
  </cols>
  <sheetData>
    <row r="1" spans="1:14" ht="16" x14ac:dyDescent="0.15">
      <c r="A1" s="55" t="s">
        <v>467</v>
      </c>
      <c r="D1" s="4"/>
      <c r="E1" s="12"/>
      <c r="F1" s="12"/>
      <c r="J1" s="173" t="s">
        <v>203</v>
      </c>
      <c r="K1" s="117"/>
    </row>
    <row r="2" spans="1:14" ht="40.25" customHeight="1" x14ac:dyDescent="0.25">
      <c r="A2" s="62"/>
      <c r="B2" s="61" t="s">
        <v>20</v>
      </c>
      <c r="C2" s="61" t="s">
        <v>42</v>
      </c>
      <c r="D2" s="62"/>
      <c r="E2" s="63" t="s">
        <v>225</v>
      </c>
      <c r="F2" s="64" t="s">
        <v>267</v>
      </c>
      <c r="G2" s="64" t="s">
        <v>226</v>
      </c>
      <c r="H2" s="63" t="s">
        <v>300</v>
      </c>
      <c r="I2" s="145" t="s">
        <v>301</v>
      </c>
      <c r="J2" s="145" t="s">
        <v>302</v>
      </c>
      <c r="K2" s="163" t="s">
        <v>459</v>
      </c>
      <c r="L2" s="159" t="s">
        <v>303</v>
      </c>
      <c r="M2" s="62" t="s">
        <v>45</v>
      </c>
      <c r="N2" s="66" t="s">
        <v>44</v>
      </c>
    </row>
    <row r="3" spans="1:14" ht="13.25" customHeight="1" x14ac:dyDescent="0.15">
      <c r="A3" s="62" t="s">
        <v>212</v>
      </c>
      <c r="B3" s="61"/>
      <c r="C3" s="61"/>
      <c r="D3" s="62"/>
      <c r="E3" s="63"/>
      <c r="F3" s="63"/>
      <c r="G3" s="63"/>
      <c r="H3" s="63"/>
      <c r="I3" s="64"/>
      <c r="J3" s="64"/>
      <c r="K3" s="134"/>
      <c r="L3" s="135"/>
      <c r="M3" s="66"/>
      <c r="N3" s="66"/>
    </row>
    <row r="4" spans="1:14" ht="6.75" customHeight="1" x14ac:dyDescent="0.15">
      <c r="A4" s="99"/>
      <c r="B4" s="100"/>
      <c r="C4" s="89"/>
      <c r="D4" s="99"/>
      <c r="E4" s="101"/>
      <c r="F4" s="101"/>
      <c r="G4" s="101"/>
      <c r="H4" s="101"/>
      <c r="I4" s="101"/>
      <c r="J4" s="101"/>
      <c r="K4" s="124"/>
      <c r="L4" s="125"/>
      <c r="M4" s="91"/>
      <c r="N4" s="91"/>
    </row>
    <row r="5" spans="1:14" ht="13.25" customHeight="1" x14ac:dyDescent="0.15">
      <c r="A5" s="3" t="s">
        <v>28</v>
      </c>
      <c r="B5" s="11" t="s">
        <v>21</v>
      </c>
      <c r="C5" s="194">
        <v>5000</v>
      </c>
      <c r="D5" s="4"/>
      <c r="E5" s="12">
        <v>5000</v>
      </c>
      <c r="F5" s="12">
        <v>5000</v>
      </c>
      <c r="G5" s="12">
        <v>5000</v>
      </c>
      <c r="H5" s="12">
        <v>5000</v>
      </c>
      <c r="I5" s="12">
        <v>5000</v>
      </c>
      <c r="J5" s="12">
        <v>5000</v>
      </c>
      <c r="K5" s="136">
        <v>5000</v>
      </c>
      <c r="L5" s="136"/>
      <c r="M5" s="5" t="s">
        <v>294</v>
      </c>
      <c r="N5" s="3"/>
    </row>
    <row r="6" spans="1:14" ht="13.25" customHeight="1" x14ac:dyDescent="0.15">
      <c r="A6" s="49" t="s">
        <v>1</v>
      </c>
      <c r="B6" s="59" t="s">
        <v>21</v>
      </c>
      <c r="C6" s="194">
        <v>100</v>
      </c>
      <c r="D6" s="59"/>
      <c r="E6" s="48">
        <v>100</v>
      </c>
      <c r="F6" s="48">
        <v>25</v>
      </c>
      <c r="G6" s="48">
        <v>100</v>
      </c>
      <c r="H6" s="48">
        <v>200</v>
      </c>
      <c r="I6" s="48">
        <v>100</v>
      </c>
      <c r="J6" s="48">
        <v>1000</v>
      </c>
      <c r="K6" s="137">
        <v>100</v>
      </c>
      <c r="L6" s="137">
        <v>20</v>
      </c>
      <c r="M6" s="67" t="s">
        <v>304</v>
      </c>
      <c r="N6" s="67" t="s">
        <v>305</v>
      </c>
    </row>
    <row r="7" spans="1:14" ht="13.25" customHeight="1" x14ac:dyDescent="0.15">
      <c r="A7" s="3" t="s">
        <v>2</v>
      </c>
      <c r="B7" s="4" t="s">
        <v>21</v>
      </c>
      <c r="C7" s="194">
        <v>300</v>
      </c>
      <c r="D7" s="4"/>
      <c r="E7" s="12"/>
      <c r="F7" s="12"/>
      <c r="G7" s="12"/>
      <c r="H7" s="12"/>
      <c r="I7" s="12"/>
      <c r="J7" s="12"/>
      <c r="K7" s="136">
        <v>700</v>
      </c>
      <c r="L7" s="136">
        <v>300</v>
      </c>
      <c r="M7" s="5" t="s">
        <v>471</v>
      </c>
    </row>
    <row r="8" spans="1:14" ht="13.25" customHeight="1" x14ac:dyDescent="0.15">
      <c r="A8" s="49" t="s">
        <v>3</v>
      </c>
      <c r="B8" s="59" t="s">
        <v>21</v>
      </c>
      <c r="C8" s="194">
        <v>100</v>
      </c>
      <c r="D8" s="59"/>
      <c r="E8" s="48">
        <v>100</v>
      </c>
      <c r="F8" s="48">
        <v>100</v>
      </c>
      <c r="G8" s="48">
        <v>100</v>
      </c>
      <c r="H8" s="48">
        <v>100</v>
      </c>
      <c r="I8" s="48">
        <v>100</v>
      </c>
      <c r="J8" s="48"/>
      <c r="K8" s="137">
        <v>100</v>
      </c>
      <c r="L8" s="137"/>
      <c r="M8" s="67" t="s">
        <v>294</v>
      </c>
      <c r="N8" s="67"/>
    </row>
    <row r="9" spans="1:14" ht="13.25" customHeight="1" x14ac:dyDescent="0.15">
      <c r="A9" s="3" t="s">
        <v>232</v>
      </c>
      <c r="B9" s="4" t="s">
        <v>21</v>
      </c>
      <c r="C9" s="194">
        <v>500</v>
      </c>
      <c r="D9" s="4"/>
      <c r="E9" s="12"/>
      <c r="F9" s="12">
        <v>5000</v>
      </c>
      <c r="G9" s="12">
        <v>500</v>
      </c>
      <c r="H9" s="80">
        <v>700</v>
      </c>
      <c r="I9" s="12"/>
      <c r="J9" s="12"/>
      <c r="K9" s="80"/>
      <c r="L9" s="80">
        <v>750</v>
      </c>
      <c r="M9" s="5" t="s">
        <v>52</v>
      </c>
    </row>
    <row r="10" spans="1:14" ht="13.25" customHeight="1" x14ac:dyDescent="0.15">
      <c r="A10" s="49" t="s">
        <v>4</v>
      </c>
      <c r="B10" s="59" t="s">
        <v>21</v>
      </c>
      <c r="C10" s="194">
        <v>5</v>
      </c>
      <c r="D10" s="59"/>
      <c r="E10" s="48">
        <v>10</v>
      </c>
      <c r="F10" s="48">
        <v>5.0999999999999996</v>
      </c>
      <c r="G10" s="48">
        <v>10</v>
      </c>
      <c r="H10" s="48">
        <v>50</v>
      </c>
      <c r="I10" s="48">
        <v>10</v>
      </c>
      <c r="J10" s="48">
        <v>10</v>
      </c>
      <c r="K10" s="137">
        <v>10</v>
      </c>
      <c r="L10" s="137">
        <v>5</v>
      </c>
      <c r="M10" s="67" t="s">
        <v>371</v>
      </c>
      <c r="N10" s="67"/>
    </row>
    <row r="11" spans="1:14" ht="13.25" customHeight="1" x14ac:dyDescent="0.15">
      <c r="A11" s="3" t="s">
        <v>274</v>
      </c>
      <c r="B11" s="4" t="s">
        <v>21</v>
      </c>
      <c r="C11" s="194">
        <v>100</v>
      </c>
      <c r="D11" s="4"/>
      <c r="E11" s="12">
        <v>100</v>
      </c>
      <c r="F11" s="12"/>
      <c r="G11" s="12">
        <v>100</v>
      </c>
      <c r="H11" s="12">
        <v>1000</v>
      </c>
      <c r="I11" s="12">
        <v>100</v>
      </c>
      <c r="J11" s="12">
        <v>1000</v>
      </c>
      <c r="K11" s="136">
        <v>100</v>
      </c>
      <c r="L11" s="136"/>
      <c r="M11" s="5" t="s">
        <v>304</v>
      </c>
      <c r="N11" s="45"/>
    </row>
    <row r="12" spans="1:14" ht="13.25" customHeight="1" x14ac:dyDescent="0.15">
      <c r="A12" s="49" t="s">
        <v>24</v>
      </c>
      <c r="B12" s="59" t="s">
        <v>21</v>
      </c>
      <c r="C12" s="194">
        <v>4.9000000000000004</v>
      </c>
      <c r="D12" s="59"/>
      <c r="E12" s="48"/>
      <c r="F12" s="48">
        <v>4.9000000000000004</v>
      </c>
      <c r="G12" s="48"/>
      <c r="H12" s="48"/>
      <c r="I12" s="48"/>
      <c r="J12" s="48"/>
      <c r="K12" s="137"/>
      <c r="L12" s="137"/>
      <c r="M12" s="67" t="s">
        <v>47</v>
      </c>
      <c r="N12" s="75"/>
    </row>
    <row r="13" spans="1:14" ht="13.25" customHeight="1" x14ac:dyDescent="0.15">
      <c r="A13" s="3" t="s">
        <v>25</v>
      </c>
      <c r="B13" s="4" t="s">
        <v>21</v>
      </c>
      <c r="C13" s="194">
        <v>8</v>
      </c>
      <c r="D13" s="4"/>
      <c r="E13" s="12"/>
      <c r="F13" s="12">
        <v>8</v>
      </c>
      <c r="G13" s="12"/>
      <c r="H13" s="12"/>
      <c r="I13" s="12"/>
      <c r="J13" s="12"/>
      <c r="K13" s="136"/>
      <c r="L13" s="136">
        <v>10</v>
      </c>
      <c r="M13" s="5" t="s">
        <v>47</v>
      </c>
      <c r="N13" s="45"/>
    </row>
    <row r="14" spans="1:14" ht="13.25" customHeight="1" x14ac:dyDescent="0.15">
      <c r="A14" s="49" t="s">
        <v>31</v>
      </c>
      <c r="B14" s="4" t="s">
        <v>21</v>
      </c>
      <c r="C14" s="194">
        <v>50</v>
      </c>
      <c r="D14" s="59"/>
      <c r="E14" s="48">
        <v>50</v>
      </c>
      <c r="F14" s="48">
        <v>50</v>
      </c>
      <c r="G14" s="48">
        <v>50</v>
      </c>
      <c r="H14" s="48">
        <v>1000</v>
      </c>
      <c r="I14" s="48">
        <v>50</v>
      </c>
      <c r="J14" s="48">
        <v>1000</v>
      </c>
      <c r="K14" s="137">
        <v>50</v>
      </c>
      <c r="L14" s="137"/>
      <c r="M14" s="67" t="s">
        <v>294</v>
      </c>
      <c r="N14" s="67"/>
    </row>
    <row r="15" spans="1:14" ht="13.25" customHeight="1" x14ac:dyDescent="0.15">
      <c r="A15" s="3" t="s">
        <v>6</v>
      </c>
      <c r="B15" s="4" t="s">
        <v>21</v>
      </c>
      <c r="C15" s="194">
        <v>200</v>
      </c>
      <c r="D15" s="4"/>
      <c r="E15" s="12">
        <v>200</v>
      </c>
      <c r="F15" s="12"/>
      <c r="G15" s="12">
        <v>200</v>
      </c>
      <c r="H15" s="12">
        <v>500</v>
      </c>
      <c r="I15" s="12">
        <v>200</v>
      </c>
      <c r="J15" s="12">
        <v>500</v>
      </c>
      <c r="K15" s="136">
        <v>200</v>
      </c>
      <c r="L15" s="136">
        <v>200</v>
      </c>
      <c r="M15" s="5" t="s">
        <v>294</v>
      </c>
    </row>
    <row r="16" spans="1:14" ht="13.25" customHeight="1" x14ac:dyDescent="0.15">
      <c r="A16" s="49" t="s">
        <v>7</v>
      </c>
      <c r="B16" s="59" t="s">
        <v>21</v>
      </c>
      <c r="C16" s="194">
        <v>5000</v>
      </c>
      <c r="D16" s="59"/>
      <c r="E16" s="48">
        <v>5000</v>
      </c>
      <c r="F16" s="48">
        <v>5000</v>
      </c>
      <c r="G16" s="48">
        <v>200</v>
      </c>
      <c r="H16" s="48"/>
      <c r="I16" s="48">
        <v>5000</v>
      </c>
      <c r="J16" s="48">
        <v>10000</v>
      </c>
      <c r="K16" s="137">
        <v>5000</v>
      </c>
      <c r="L16" s="137">
        <v>1500</v>
      </c>
      <c r="M16" s="67" t="s">
        <v>294</v>
      </c>
      <c r="N16" s="67"/>
    </row>
    <row r="17" spans="1:20" ht="13.25" customHeight="1" x14ac:dyDescent="0.15">
      <c r="A17" s="3" t="s">
        <v>8</v>
      </c>
      <c r="B17" s="4" t="s">
        <v>21</v>
      </c>
      <c r="C17" s="194">
        <v>50</v>
      </c>
      <c r="D17" s="4"/>
      <c r="E17" s="12">
        <v>100</v>
      </c>
      <c r="F17" s="12">
        <v>100</v>
      </c>
      <c r="G17" s="12">
        <v>200</v>
      </c>
      <c r="H17" s="12">
        <v>50</v>
      </c>
      <c r="I17" s="12">
        <v>200</v>
      </c>
      <c r="J17" s="12">
        <v>100</v>
      </c>
      <c r="K17" s="136">
        <v>50</v>
      </c>
      <c r="L17" s="136">
        <v>50</v>
      </c>
      <c r="M17" s="5" t="s">
        <v>372</v>
      </c>
    </row>
    <row r="18" spans="1:20" s="116" customFormat="1" ht="13.25" customHeight="1" x14ac:dyDescent="0.15">
      <c r="A18" s="49" t="s">
        <v>239</v>
      </c>
      <c r="B18" s="59" t="s">
        <v>21</v>
      </c>
      <c r="C18" s="194">
        <v>2500</v>
      </c>
      <c r="D18" s="59"/>
      <c r="E18" s="48"/>
      <c r="F18" s="48">
        <v>2500</v>
      </c>
      <c r="G18" s="48">
        <v>75</v>
      </c>
      <c r="H18" s="48"/>
      <c r="I18" s="48"/>
      <c r="J18" s="48"/>
      <c r="K18" s="137">
        <v>2500</v>
      </c>
      <c r="L18" s="137"/>
      <c r="M18" s="67" t="s">
        <v>230</v>
      </c>
      <c r="N18" s="67"/>
      <c r="O18" s="107"/>
      <c r="Q18" s="117"/>
      <c r="R18" s="117"/>
      <c r="S18" s="117"/>
    </row>
    <row r="19" spans="1:20" ht="13.25" customHeight="1" x14ac:dyDescent="0.15">
      <c r="A19" s="3" t="s">
        <v>10</v>
      </c>
      <c r="B19" s="4" t="s">
        <v>21</v>
      </c>
      <c r="C19" s="194">
        <v>200</v>
      </c>
      <c r="D19" s="4"/>
      <c r="E19" s="12">
        <v>50</v>
      </c>
      <c r="F19" s="12">
        <v>200</v>
      </c>
      <c r="G19" s="12">
        <v>200</v>
      </c>
      <c r="H19" s="12">
        <v>50</v>
      </c>
      <c r="I19" s="12">
        <v>20</v>
      </c>
      <c r="J19" s="95">
        <v>10000</v>
      </c>
      <c r="K19" s="136">
        <v>200</v>
      </c>
      <c r="L19" s="136">
        <v>200</v>
      </c>
      <c r="M19" s="5" t="s">
        <v>306</v>
      </c>
    </row>
    <row r="20" spans="1:20" ht="13.25" customHeight="1" x14ac:dyDescent="0.15">
      <c r="A20" s="49" t="s">
        <v>11</v>
      </c>
      <c r="B20" s="59" t="s">
        <v>21</v>
      </c>
      <c r="C20" s="194">
        <v>2</v>
      </c>
      <c r="D20" s="59"/>
      <c r="E20" s="48"/>
      <c r="F20" s="48">
        <v>3</v>
      </c>
      <c r="G20" s="48">
        <v>2</v>
      </c>
      <c r="H20" s="48">
        <v>10</v>
      </c>
      <c r="I20" s="48"/>
      <c r="J20" s="48">
        <v>1</v>
      </c>
      <c r="K20" s="137">
        <v>1</v>
      </c>
      <c r="L20" s="137">
        <v>2</v>
      </c>
      <c r="M20" s="67" t="s">
        <v>271</v>
      </c>
      <c r="N20" s="67"/>
    </row>
    <row r="21" spans="1:20" ht="13.25" customHeight="1" x14ac:dyDescent="0.15">
      <c r="A21" s="3" t="s">
        <v>30</v>
      </c>
      <c r="B21" s="4" t="s">
        <v>21</v>
      </c>
      <c r="C21" s="194">
        <v>10</v>
      </c>
      <c r="D21" s="4"/>
      <c r="E21" s="12">
        <v>10</v>
      </c>
      <c r="F21" s="12">
        <v>500</v>
      </c>
      <c r="G21" s="12">
        <v>10</v>
      </c>
      <c r="H21" s="12"/>
      <c r="I21" s="12">
        <v>10</v>
      </c>
      <c r="J21" s="12">
        <v>10</v>
      </c>
      <c r="K21" s="136"/>
      <c r="L21" s="136"/>
      <c r="M21" s="5" t="s">
        <v>307</v>
      </c>
    </row>
    <row r="22" spans="1:20" ht="13.25" customHeight="1" x14ac:dyDescent="0.15">
      <c r="A22" s="49" t="s">
        <v>12</v>
      </c>
      <c r="B22" s="59" t="s">
        <v>21</v>
      </c>
      <c r="C22" s="194">
        <v>200</v>
      </c>
      <c r="D22" s="59"/>
      <c r="E22" s="48">
        <v>200</v>
      </c>
      <c r="F22" s="48">
        <v>200</v>
      </c>
      <c r="G22" s="48">
        <v>200</v>
      </c>
      <c r="H22" s="48"/>
      <c r="I22" s="48">
        <v>200</v>
      </c>
      <c r="J22" s="48">
        <v>1000</v>
      </c>
      <c r="K22" s="137">
        <v>200</v>
      </c>
      <c r="L22" s="137">
        <v>200</v>
      </c>
      <c r="M22" s="67" t="s">
        <v>294</v>
      </c>
      <c r="N22" s="67"/>
    </row>
    <row r="23" spans="1:20" ht="13.25" customHeight="1" x14ac:dyDescent="0.15">
      <c r="A23" s="3" t="s">
        <v>197</v>
      </c>
      <c r="B23" s="4" t="s">
        <v>220</v>
      </c>
      <c r="C23" s="194">
        <v>54</v>
      </c>
      <c r="D23" s="4"/>
      <c r="E23" s="12"/>
      <c r="F23" s="12"/>
      <c r="G23" s="12">
        <v>54</v>
      </c>
      <c r="H23" s="12"/>
      <c r="I23" s="12"/>
      <c r="J23" s="12"/>
      <c r="K23" s="136"/>
      <c r="L23" s="136"/>
      <c r="M23" s="5" t="s">
        <v>52</v>
      </c>
      <c r="R23" s="4" t="s">
        <v>219</v>
      </c>
    </row>
    <row r="24" spans="1:20" ht="13.25" customHeight="1" x14ac:dyDescent="0.15">
      <c r="A24" s="49" t="s">
        <v>14</v>
      </c>
      <c r="B24" s="59" t="s">
        <v>21</v>
      </c>
      <c r="C24" s="194">
        <v>20</v>
      </c>
      <c r="D24" s="59"/>
      <c r="E24" s="48">
        <v>20</v>
      </c>
      <c r="F24" s="48">
        <v>50</v>
      </c>
      <c r="G24" s="48">
        <v>20</v>
      </c>
      <c r="H24" s="48"/>
      <c r="I24" s="48">
        <v>20</v>
      </c>
      <c r="J24" s="48">
        <v>50</v>
      </c>
      <c r="K24" s="137">
        <v>20</v>
      </c>
      <c r="L24" s="137">
        <v>20</v>
      </c>
      <c r="M24" s="67" t="s">
        <v>294</v>
      </c>
      <c r="N24" s="67"/>
      <c r="P24" s="53">
        <v>0.5</v>
      </c>
      <c r="Q24" s="4" t="s">
        <v>216</v>
      </c>
      <c r="R24" s="4" t="s">
        <v>217</v>
      </c>
      <c r="S24" s="52">
        <f>P24*27.027027027</f>
        <v>13.5135135135</v>
      </c>
      <c r="T24" s="4" t="s">
        <v>218</v>
      </c>
    </row>
    <row r="25" spans="1:20" ht="13.25" customHeight="1" x14ac:dyDescent="0.15">
      <c r="A25" s="3" t="s">
        <v>27</v>
      </c>
      <c r="B25" s="4" t="s">
        <v>21</v>
      </c>
      <c r="C25" s="194">
        <v>10</v>
      </c>
      <c r="D25" s="4"/>
      <c r="E25" s="12"/>
      <c r="F25" s="12">
        <v>10</v>
      </c>
      <c r="G25" s="12">
        <v>10</v>
      </c>
      <c r="H25" s="12"/>
      <c r="I25" s="12"/>
      <c r="J25" s="12"/>
      <c r="K25" s="136"/>
      <c r="L25" s="136"/>
      <c r="M25" s="5" t="s">
        <v>282</v>
      </c>
      <c r="N25" s="126"/>
      <c r="P25" s="54">
        <f>S25/27.027027027</f>
        <v>0.37000000000037003</v>
      </c>
      <c r="Q25" s="4" t="s">
        <v>216</v>
      </c>
      <c r="R25" s="4" t="s">
        <v>217</v>
      </c>
      <c r="S25" s="53">
        <v>10</v>
      </c>
      <c r="T25" s="4" t="s">
        <v>218</v>
      </c>
    </row>
    <row r="26" spans="1:20" ht="13.25" customHeight="1" x14ac:dyDescent="0.15">
      <c r="A26" s="49" t="s">
        <v>37</v>
      </c>
      <c r="B26" s="59" t="s">
        <v>21</v>
      </c>
      <c r="C26" s="194">
        <v>100</v>
      </c>
      <c r="D26" s="59"/>
      <c r="E26" s="48">
        <v>100</v>
      </c>
      <c r="F26" s="48">
        <v>100</v>
      </c>
      <c r="G26" s="48">
        <v>100</v>
      </c>
      <c r="H26" s="48">
        <v>100</v>
      </c>
      <c r="I26" s="48"/>
      <c r="J26" s="48"/>
      <c r="K26" s="137"/>
      <c r="L26" s="137"/>
      <c r="M26" s="67" t="s">
        <v>248</v>
      </c>
      <c r="N26" s="67"/>
      <c r="P26" s="224" t="s">
        <v>485</v>
      </c>
    </row>
    <row r="27" spans="1:20" ht="13.25" customHeight="1" x14ac:dyDescent="0.15">
      <c r="A27" s="3" t="s">
        <v>19</v>
      </c>
      <c r="B27" s="4" t="s">
        <v>21</v>
      </c>
      <c r="C27" s="194">
        <v>2000</v>
      </c>
      <c r="D27" s="4"/>
      <c r="E27" s="12">
        <v>2000</v>
      </c>
      <c r="F27" s="12"/>
      <c r="G27" s="12">
        <v>2000</v>
      </c>
      <c r="H27" s="12">
        <v>2400</v>
      </c>
      <c r="I27" s="12"/>
      <c r="J27" s="12"/>
      <c r="K27" s="136">
        <v>2000</v>
      </c>
      <c r="L27" s="136">
        <v>2000</v>
      </c>
      <c r="M27" s="5" t="s">
        <v>294</v>
      </c>
      <c r="N27" s="45"/>
    </row>
    <row r="28" spans="1:20" ht="13.25" customHeight="1" x14ac:dyDescent="0.15">
      <c r="D28" s="4"/>
      <c r="E28" s="12"/>
      <c r="F28" s="12"/>
      <c r="G28" s="12"/>
      <c r="H28" s="12"/>
      <c r="I28" s="12"/>
      <c r="J28" s="12"/>
      <c r="K28" s="138"/>
      <c r="L28" s="138"/>
    </row>
    <row r="29" spans="1:20" ht="13.25" customHeight="1" x14ac:dyDescent="0.15">
      <c r="A29" s="60" t="s">
        <v>337</v>
      </c>
      <c r="B29" s="61"/>
      <c r="C29" s="61"/>
      <c r="D29" s="62"/>
      <c r="E29" s="63"/>
      <c r="F29" s="63"/>
      <c r="G29" s="63"/>
      <c r="H29" s="63"/>
      <c r="I29" s="64"/>
      <c r="J29" s="64"/>
      <c r="K29" s="134"/>
      <c r="L29" s="135"/>
      <c r="M29" s="66"/>
      <c r="N29" s="66"/>
    </row>
    <row r="30" spans="1:20" ht="6.75" customHeight="1" x14ac:dyDescent="0.15">
      <c r="A30" s="99"/>
      <c r="B30" s="100"/>
      <c r="C30" s="89"/>
      <c r="D30" s="99"/>
      <c r="E30" s="101"/>
      <c r="F30" s="101"/>
      <c r="G30" s="101"/>
      <c r="H30" s="101"/>
      <c r="I30" s="101"/>
      <c r="J30" s="101"/>
      <c r="K30" s="130"/>
      <c r="L30" s="103"/>
      <c r="M30" s="91"/>
      <c r="N30" s="91"/>
    </row>
    <row r="31" spans="1:20" ht="16" x14ac:dyDescent="0.15">
      <c r="A31" s="184" t="s">
        <v>339</v>
      </c>
      <c r="B31" s="2" t="s">
        <v>22</v>
      </c>
      <c r="C31" s="194">
        <v>350</v>
      </c>
      <c r="D31" s="4"/>
      <c r="E31" s="12"/>
      <c r="F31" s="12"/>
      <c r="G31" s="12"/>
      <c r="H31" s="12"/>
      <c r="I31" s="12"/>
      <c r="J31" s="12"/>
      <c r="K31" s="136">
        <f>500*0.822</f>
        <v>411</v>
      </c>
      <c r="L31" s="136">
        <v>350</v>
      </c>
      <c r="M31" s="5" t="s">
        <v>471</v>
      </c>
    </row>
    <row r="32" spans="1:20" ht="13.25" customHeight="1" x14ac:dyDescent="0.15">
      <c r="A32" s="68" t="s">
        <v>240</v>
      </c>
      <c r="B32" s="59" t="s">
        <v>22</v>
      </c>
      <c r="C32" s="194">
        <v>0.1</v>
      </c>
      <c r="D32" s="59"/>
      <c r="E32" s="48">
        <v>1</v>
      </c>
      <c r="F32" s="48"/>
      <c r="G32" s="48"/>
      <c r="H32" s="48"/>
      <c r="I32" s="48"/>
      <c r="J32" s="48"/>
      <c r="K32" s="137">
        <v>0.1</v>
      </c>
      <c r="L32" s="137"/>
      <c r="M32" s="67" t="s">
        <v>231</v>
      </c>
      <c r="N32" s="67"/>
    </row>
    <row r="33" spans="1:14" ht="13.25" customHeight="1" x14ac:dyDescent="0.15">
      <c r="A33" s="3" t="s">
        <v>67</v>
      </c>
      <c r="B33" s="2" t="s">
        <v>22</v>
      </c>
      <c r="C33" s="194">
        <v>113</v>
      </c>
      <c r="D33" s="4"/>
      <c r="E33" s="12"/>
      <c r="F33" s="12"/>
      <c r="G33" s="12"/>
      <c r="H33" s="12">
        <v>113</v>
      </c>
      <c r="I33" s="12">
        <v>100</v>
      </c>
      <c r="J33" s="12">
        <v>1500</v>
      </c>
      <c r="K33" s="136">
        <v>1</v>
      </c>
      <c r="L33" s="136">
        <v>400</v>
      </c>
      <c r="M33" s="5" t="s">
        <v>308</v>
      </c>
      <c r="N33" s="45"/>
    </row>
    <row r="34" spans="1:14" ht="13.25" customHeight="1" x14ac:dyDescent="0.15">
      <c r="A34" s="49" t="s">
        <v>36</v>
      </c>
      <c r="B34" s="59" t="s">
        <v>21</v>
      </c>
      <c r="C34" s="194">
        <v>100</v>
      </c>
      <c r="D34" s="59"/>
      <c r="E34" s="48"/>
      <c r="F34" s="48"/>
      <c r="G34" s="48"/>
      <c r="H34" s="48"/>
      <c r="I34" s="48"/>
      <c r="J34" s="48"/>
      <c r="K34" s="137">
        <v>100</v>
      </c>
      <c r="L34" s="137"/>
      <c r="M34" s="67" t="s">
        <v>231</v>
      </c>
      <c r="N34" s="67" t="s">
        <v>329</v>
      </c>
    </row>
    <row r="35" spans="1:14" ht="13.25" customHeight="1" x14ac:dyDescent="0.15">
      <c r="A35" s="1" t="s">
        <v>50</v>
      </c>
      <c r="B35" s="4" t="s">
        <v>22</v>
      </c>
      <c r="C35" s="194">
        <v>1</v>
      </c>
      <c r="D35" s="4"/>
      <c r="E35" s="12">
        <v>1</v>
      </c>
      <c r="F35" s="12">
        <v>1</v>
      </c>
      <c r="G35" s="12">
        <v>1</v>
      </c>
      <c r="H35" s="12">
        <v>2</v>
      </c>
      <c r="I35" s="12">
        <v>2</v>
      </c>
      <c r="J35" s="12">
        <v>2</v>
      </c>
      <c r="K35" s="136"/>
      <c r="L35" s="136">
        <v>7</v>
      </c>
      <c r="M35" s="5" t="s">
        <v>309</v>
      </c>
    </row>
    <row r="36" spans="1:14" ht="13.25" customHeight="1" x14ac:dyDescent="0.15">
      <c r="A36" s="104" t="s">
        <v>338</v>
      </c>
      <c r="B36" s="59" t="s">
        <v>22</v>
      </c>
      <c r="C36" s="194">
        <v>100</v>
      </c>
      <c r="D36" s="59"/>
      <c r="E36" s="48">
        <v>100</v>
      </c>
      <c r="F36" s="48">
        <v>100</v>
      </c>
      <c r="G36" s="48"/>
      <c r="H36" s="48">
        <v>100</v>
      </c>
      <c r="I36" s="48"/>
      <c r="J36" s="48"/>
      <c r="K36" s="137">
        <v>100</v>
      </c>
      <c r="L36" s="137"/>
      <c r="M36" s="67" t="s">
        <v>294</v>
      </c>
      <c r="N36" s="67"/>
    </row>
    <row r="37" spans="1:14" ht="13.25" customHeight="1" x14ac:dyDescent="0.15">
      <c r="A37" s="47" t="s">
        <v>340</v>
      </c>
      <c r="B37" s="4" t="s">
        <v>22</v>
      </c>
      <c r="C37" s="194" t="s">
        <v>34</v>
      </c>
      <c r="D37" s="9"/>
      <c r="E37" s="12"/>
      <c r="F37" s="95"/>
      <c r="G37" s="12"/>
      <c r="H37" s="12"/>
      <c r="I37" s="12"/>
      <c r="J37" s="12">
        <v>100</v>
      </c>
      <c r="K37" s="50"/>
      <c r="L37" s="50"/>
      <c r="N37" s="45"/>
    </row>
    <row r="38" spans="1:14" ht="13.25" customHeight="1" x14ac:dyDescent="0.15">
      <c r="A38" s="104" t="s">
        <v>341</v>
      </c>
      <c r="B38" s="59" t="s">
        <v>22</v>
      </c>
      <c r="C38" s="194">
        <v>10</v>
      </c>
      <c r="D38" s="59"/>
      <c r="E38" s="48">
        <v>10</v>
      </c>
      <c r="F38" s="48">
        <v>10</v>
      </c>
      <c r="G38" s="48"/>
      <c r="H38" s="48">
        <v>10</v>
      </c>
      <c r="I38" s="48"/>
      <c r="J38" s="48"/>
      <c r="K38" s="137">
        <v>10</v>
      </c>
      <c r="L38" s="137"/>
      <c r="M38" s="67" t="s">
        <v>294</v>
      </c>
      <c r="N38" s="67"/>
    </row>
    <row r="39" spans="1:14" ht="13.25" customHeight="1" x14ac:dyDescent="0.15">
      <c r="A39" s="3" t="s">
        <v>222</v>
      </c>
      <c r="B39" s="2" t="s">
        <v>23</v>
      </c>
      <c r="C39" s="194" t="s">
        <v>194</v>
      </c>
      <c r="D39" s="4"/>
      <c r="E39" s="12" t="s">
        <v>198</v>
      </c>
      <c r="F39" s="12"/>
      <c r="G39" s="12" t="s">
        <v>196</v>
      </c>
      <c r="H39" s="12" t="s">
        <v>270</v>
      </c>
      <c r="I39" s="12" t="s">
        <v>194</v>
      </c>
      <c r="J39" s="12"/>
      <c r="K39" s="136" t="s">
        <v>194</v>
      </c>
      <c r="L39" s="136" t="s">
        <v>35</v>
      </c>
      <c r="M39" s="5" t="s">
        <v>308</v>
      </c>
      <c r="N39" s="45"/>
    </row>
    <row r="40" spans="1:14" ht="13.25" customHeight="1" x14ac:dyDescent="0.15">
      <c r="A40" s="49" t="s">
        <v>215</v>
      </c>
      <c r="B40" s="58" t="s">
        <v>22</v>
      </c>
      <c r="C40" s="194">
        <v>2.5000000000000001E-2</v>
      </c>
      <c r="D40" s="59"/>
      <c r="E40" s="48"/>
      <c r="F40" s="48"/>
      <c r="G40" s="48">
        <v>0.05</v>
      </c>
      <c r="H40" s="48"/>
      <c r="I40" s="48"/>
      <c r="J40" s="48"/>
      <c r="K40" s="137"/>
      <c r="L40" s="137">
        <v>2.5000000000000001E-2</v>
      </c>
      <c r="M40" s="67" t="s">
        <v>242</v>
      </c>
      <c r="N40" s="67" t="s">
        <v>484</v>
      </c>
    </row>
    <row r="41" spans="1:14" ht="13.25" customHeight="1" x14ac:dyDescent="0.15">
      <c r="A41" s="3" t="s">
        <v>17</v>
      </c>
      <c r="B41" s="2" t="s">
        <v>22</v>
      </c>
      <c r="C41" s="194">
        <v>1000</v>
      </c>
      <c r="D41" s="4"/>
      <c r="E41" s="12">
        <v>1000</v>
      </c>
      <c r="F41" s="12">
        <v>1000</v>
      </c>
      <c r="G41" s="12"/>
      <c r="H41" s="12"/>
      <c r="I41" s="12"/>
      <c r="J41" s="12">
        <v>1000</v>
      </c>
      <c r="K41" s="136">
        <v>1000</v>
      </c>
      <c r="L41" s="136">
        <v>275</v>
      </c>
      <c r="M41" s="5" t="s">
        <v>294</v>
      </c>
      <c r="N41" s="45"/>
    </row>
    <row r="42" spans="1:14" ht="13.25" customHeight="1" x14ac:dyDescent="0.15">
      <c r="A42" s="49" t="s">
        <v>29</v>
      </c>
      <c r="B42" s="59" t="s">
        <v>22</v>
      </c>
      <c r="C42" s="194">
        <v>450</v>
      </c>
      <c r="D42" s="59"/>
      <c r="E42" s="48"/>
      <c r="F42" s="48">
        <v>3000</v>
      </c>
      <c r="G42" s="48"/>
      <c r="H42" s="48">
        <v>450</v>
      </c>
      <c r="I42" s="48"/>
      <c r="J42" s="48">
        <v>1000</v>
      </c>
      <c r="K42" s="137"/>
      <c r="L42" s="137"/>
      <c r="M42" s="67" t="s">
        <v>308</v>
      </c>
      <c r="N42" s="67"/>
    </row>
    <row r="43" spans="1:14" ht="13.25" customHeight="1" x14ac:dyDescent="0.15">
      <c r="A43" s="3" t="s">
        <v>214</v>
      </c>
      <c r="B43" s="2" t="s">
        <v>22</v>
      </c>
      <c r="C43" s="194">
        <v>50</v>
      </c>
      <c r="D43" s="4"/>
      <c r="E43" s="12">
        <v>30</v>
      </c>
      <c r="F43" s="12"/>
      <c r="G43" s="12"/>
      <c r="H43" s="12">
        <v>50</v>
      </c>
      <c r="I43" s="12">
        <v>50</v>
      </c>
      <c r="J43" s="12"/>
      <c r="K43" s="136"/>
      <c r="L43" s="136">
        <v>80</v>
      </c>
      <c r="M43" s="5" t="s">
        <v>374</v>
      </c>
      <c r="N43" s="45"/>
    </row>
    <row r="44" spans="1:14" ht="13.25" customHeight="1" x14ac:dyDescent="0.15">
      <c r="A44" s="49"/>
      <c r="B44" s="59"/>
      <c r="C44" s="194"/>
      <c r="D44" s="59"/>
      <c r="E44" s="48"/>
      <c r="F44" s="48"/>
      <c r="G44" s="48"/>
      <c r="H44" s="48"/>
      <c r="I44" s="48"/>
      <c r="J44" s="48"/>
      <c r="K44" s="137"/>
      <c r="L44" s="137"/>
      <c r="M44" s="67"/>
      <c r="N44" s="67"/>
    </row>
    <row r="45" spans="1:14" ht="16" x14ac:dyDescent="0.15">
      <c r="A45" s="7" t="s">
        <v>32</v>
      </c>
      <c r="D45" s="4"/>
      <c r="E45" s="12"/>
      <c r="F45" s="12"/>
      <c r="G45" s="12"/>
      <c r="H45" s="12"/>
      <c r="I45" s="12"/>
      <c r="J45" s="12"/>
      <c r="K45" s="118"/>
      <c r="L45" s="107"/>
    </row>
    <row r="46" spans="1:14" ht="16" x14ac:dyDescent="0.15">
      <c r="A46" s="10" t="s">
        <v>444</v>
      </c>
      <c r="F46" s="14"/>
      <c r="G46" s="14"/>
      <c r="H46" s="14"/>
      <c r="I46" s="14"/>
      <c r="J46" s="14"/>
      <c r="K46" s="118"/>
      <c r="L46" s="107"/>
    </row>
    <row r="47" spans="1:14" ht="16" x14ac:dyDescent="0.15">
      <c r="A47" s="10" t="s">
        <v>445</v>
      </c>
      <c r="F47" s="14"/>
      <c r="G47" s="14"/>
      <c r="H47" s="14"/>
      <c r="I47" s="14"/>
      <c r="J47" s="14"/>
      <c r="K47" s="118"/>
      <c r="L47" s="119"/>
    </row>
    <row r="48" spans="1:14" ht="16" x14ac:dyDescent="0.15">
      <c r="A48" s="10" t="s">
        <v>446</v>
      </c>
      <c r="F48" s="14"/>
      <c r="G48" s="14"/>
      <c r="H48" s="14"/>
      <c r="I48" s="14"/>
      <c r="J48" s="14"/>
      <c r="K48" s="118"/>
      <c r="L48" s="107"/>
    </row>
    <row r="49" spans="1:22" ht="16" x14ac:dyDescent="0.15">
      <c r="A49" s="10" t="s">
        <v>447</v>
      </c>
      <c r="B49" s="2"/>
      <c r="K49" s="121"/>
      <c r="L49" s="107"/>
    </row>
    <row r="50" spans="1:22" ht="16" x14ac:dyDescent="0.15">
      <c r="A50" s="10" t="s">
        <v>424</v>
      </c>
      <c r="F50" s="14"/>
      <c r="G50" s="14"/>
      <c r="H50" s="14"/>
      <c r="I50" s="14"/>
      <c r="J50" s="14"/>
      <c r="K50" s="121"/>
      <c r="L50" s="107"/>
    </row>
    <row r="51" spans="1:22" ht="16" x14ac:dyDescent="0.15">
      <c r="A51" s="10" t="s">
        <v>425</v>
      </c>
      <c r="K51" s="121"/>
      <c r="L51" s="107"/>
    </row>
    <row r="52" spans="1:22" s="116" customFormat="1" ht="17" x14ac:dyDescent="0.15">
      <c r="A52" s="160" t="s">
        <v>448</v>
      </c>
      <c r="B52" s="120"/>
      <c r="C52" s="120"/>
      <c r="D52" s="120"/>
      <c r="E52" s="120"/>
      <c r="F52" s="120"/>
      <c r="G52" s="121"/>
      <c r="H52" s="121"/>
      <c r="I52" s="121"/>
      <c r="J52" s="121"/>
      <c r="K52" s="107"/>
      <c r="L52" s="118"/>
      <c r="M52" s="120"/>
      <c r="N52" s="119"/>
      <c r="O52" s="119"/>
    </row>
    <row r="53" spans="1:22" s="116" customFormat="1" ht="17" x14ac:dyDescent="0.15">
      <c r="A53" s="160" t="s">
        <v>430</v>
      </c>
      <c r="B53" s="127"/>
      <c r="C53" s="127"/>
      <c r="D53" s="127"/>
      <c r="E53" s="127"/>
      <c r="F53" s="127"/>
      <c r="G53" s="118"/>
      <c r="H53" s="118"/>
      <c r="I53" s="118"/>
      <c r="J53" s="118"/>
      <c r="K53" s="118"/>
      <c r="L53" s="118"/>
      <c r="M53" s="127"/>
      <c r="N53" s="118"/>
      <c r="O53" s="128"/>
      <c r="P53" s="129"/>
      <c r="Q53" s="129"/>
      <c r="R53" s="117"/>
      <c r="S53" s="129"/>
      <c r="T53" s="117"/>
      <c r="U53" s="117"/>
      <c r="V53" s="117"/>
    </row>
    <row r="54" spans="1:22" ht="13.25" customHeight="1" x14ac:dyDescent="0.15">
      <c r="C54" s="10"/>
      <c r="K54" s="121"/>
      <c r="L54" s="107"/>
    </row>
    <row r="55" spans="1:22" ht="13.25" customHeight="1" x14ac:dyDescent="0.15">
      <c r="B55" s="2"/>
      <c r="C55" s="10"/>
      <c r="K55" s="121"/>
      <c r="L55" s="119"/>
    </row>
    <row r="56" spans="1:22" ht="13.25" customHeight="1" x14ac:dyDescent="0.15">
      <c r="B56" s="2"/>
      <c r="M56" s="43" t="s">
        <v>55</v>
      </c>
    </row>
    <row r="57" spans="1:22" ht="13.25" customHeight="1" x14ac:dyDescent="0.15">
      <c r="M57" s="3" t="s">
        <v>58</v>
      </c>
    </row>
    <row r="58" spans="1:22" ht="13.25" customHeight="1" x14ac:dyDescent="0.15">
      <c r="M58" s="3" t="s">
        <v>190</v>
      </c>
    </row>
    <row r="59" spans="1:22" x14ac:dyDescent="0.15">
      <c r="M59" s="3" t="s">
        <v>59</v>
      </c>
    </row>
    <row r="60" spans="1:22" x14ac:dyDescent="0.15">
      <c r="M60" s="3" t="s">
        <v>56</v>
      </c>
    </row>
    <row r="61" spans="1:22" x14ac:dyDescent="0.15">
      <c r="M61" s="3" t="s">
        <v>60</v>
      </c>
    </row>
    <row r="62" spans="1:22" x14ac:dyDescent="0.15">
      <c r="B62" s="6"/>
      <c r="M62" s="3" t="s">
        <v>61</v>
      </c>
    </row>
    <row r="63" spans="1:22" x14ac:dyDescent="0.15">
      <c r="M63" s="3" t="s">
        <v>62</v>
      </c>
    </row>
    <row r="64" spans="1:22" x14ac:dyDescent="0.15">
      <c r="M64" s="3" t="s">
        <v>57</v>
      </c>
    </row>
    <row r="65" spans="13:13" x14ac:dyDescent="0.15">
      <c r="M65" s="3" t="s">
        <v>64</v>
      </c>
    </row>
    <row r="66" spans="13:13" x14ac:dyDescent="0.15">
      <c r="M66" s="3" t="s">
        <v>66</v>
      </c>
    </row>
    <row r="67" spans="13:13" x14ac:dyDescent="0.15">
      <c r="M67" s="3" t="s">
        <v>373</v>
      </c>
    </row>
    <row r="68" spans="13:13" x14ac:dyDescent="0.15">
      <c r="M68" s="3" t="s">
        <v>376</v>
      </c>
    </row>
    <row r="69" spans="13:13" x14ac:dyDescent="0.15">
      <c r="M69" s="3" t="s">
        <v>63</v>
      </c>
    </row>
    <row r="70" spans="13:13" x14ac:dyDescent="0.15">
      <c r="M70" s="3" t="s">
        <v>69</v>
      </c>
    </row>
    <row r="71" spans="13:13" x14ac:dyDescent="0.15">
      <c r="M71" s="3" t="s">
        <v>65</v>
      </c>
    </row>
    <row r="81" spans="12:12" x14ac:dyDescent="0.15">
      <c r="L81" s="123"/>
    </row>
    <row r="82" spans="12:12" x14ac:dyDescent="0.15">
      <c r="L82" s="123"/>
    </row>
    <row r="83" spans="12:12" x14ac:dyDescent="0.15">
      <c r="L83" s="123"/>
    </row>
    <row r="84" spans="12:12" x14ac:dyDescent="0.15">
      <c r="L84" s="123"/>
    </row>
    <row r="85" spans="12:12" x14ac:dyDescent="0.15">
      <c r="L85" s="123"/>
    </row>
    <row r="86" spans="12:12" x14ac:dyDescent="0.15">
      <c r="L86" s="123"/>
    </row>
    <row r="87" spans="12:12" x14ac:dyDescent="0.15">
      <c r="L87" s="123"/>
    </row>
    <row r="88" spans="12:12" x14ac:dyDescent="0.15">
      <c r="L88" s="123"/>
    </row>
    <row r="89" spans="12:12" x14ac:dyDescent="0.15">
      <c r="L89" s="123"/>
    </row>
    <row r="90" spans="12:12" x14ac:dyDescent="0.15">
      <c r="L90" s="123"/>
    </row>
    <row r="91" spans="12:12" x14ac:dyDescent="0.15">
      <c r="L91" s="123"/>
    </row>
    <row r="92" spans="12:12" x14ac:dyDescent="0.15">
      <c r="L92" s="123"/>
    </row>
    <row r="93" spans="12:12" x14ac:dyDescent="0.15">
      <c r="L93" s="123"/>
    </row>
    <row r="94" spans="12:12" x14ac:dyDescent="0.15">
      <c r="L94" s="123"/>
    </row>
    <row r="95" spans="12:12" x14ac:dyDescent="0.15">
      <c r="L95" s="123"/>
    </row>
    <row r="96" spans="12:12" x14ac:dyDescent="0.15">
      <c r="L96" s="123"/>
    </row>
    <row r="97" spans="12:12" x14ac:dyDescent="0.15">
      <c r="L97" s="123"/>
    </row>
    <row r="98" spans="12:12" x14ac:dyDescent="0.15">
      <c r="L98" s="123"/>
    </row>
    <row r="99" spans="12:12" x14ac:dyDescent="0.15">
      <c r="L99" s="123"/>
    </row>
    <row r="100" spans="12:12" x14ac:dyDescent="0.15">
      <c r="L100" s="123"/>
    </row>
  </sheetData>
  <printOptions horizontalCentered="1"/>
  <pageMargins left="0.2" right="0.2" top="0.7" bottom="0.5" header="0.3" footer="0.3"/>
  <pageSetup scale="73" orientation="landscape" horizontalDpi="1200" verticalDpi="1200" r:id="rId1"/>
  <headerFooter>
    <oddHeader>&amp;C&amp;"Arial,Bold"&amp;16AGRICULTURE - IRRIGATION WATER QUALITY CRITERIA</oddHeader>
    <oddFooter>&amp;CPage &amp;P of &amp;N&amp;Ras of: Oct 2016</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AA105"/>
  <sheetViews>
    <sheetView zoomScaleNormal="100" workbookViewId="0">
      <pane xSplit="2" ySplit="4" topLeftCell="C5" activePane="bottomRight" state="frozen"/>
      <selection pane="topRight" activeCell="C1" sqref="C1"/>
      <selection pane="bottomLeft" activeCell="A3" sqref="A3"/>
      <selection pane="bottomRight" activeCell="A5" sqref="A5"/>
    </sheetView>
  </sheetViews>
  <sheetFormatPr baseColWidth="10" defaultColWidth="8.83203125" defaultRowHeight="13" x14ac:dyDescent="0.15"/>
  <cols>
    <col min="1" max="1" width="25" style="3" customWidth="1"/>
    <col min="2" max="2" width="5.5" style="4" bestFit="1" customWidth="1"/>
    <col min="3" max="3" width="8.33203125" style="2" customWidth="1"/>
    <col min="4" max="4" width="2.33203125" style="3" customWidth="1"/>
    <col min="5" max="5" width="10.5" style="44" customWidth="1"/>
    <col min="6" max="6" width="7.83203125" style="44" bestFit="1" customWidth="1"/>
    <col min="7" max="7" width="11" style="12" bestFit="1" customWidth="1"/>
    <col min="8" max="8" width="13" style="12" customWidth="1"/>
    <col min="9" max="9" width="2.33203125" style="3" customWidth="1"/>
    <col min="10" max="10" width="8.33203125" style="2" customWidth="1"/>
    <col min="11" max="11" width="10.5" style="44" customWidth="1"/>
    <col min="12" max="12" width="6.83203125" style="44" bestFit="1" customWidth="1"/>
    <col min="13" max="13" width="11.83203125" style="12" customWidth="1"/>
    <col min="14" max="14" width="15.33203125" style="12" customWidth="1"/>
    <col min="15" max="15" width="12.6640625" style="5" customWidth="1"/>
    <col min="16" max="16" width="70.5" style="5" bestFit="1" customWidth="1"/>
    <col min="17" max="17" width="3" style="5" customWidth="1"/>
  </cols>
  <sheetData>
    <row r="1" spans="1:17" ht="16" x14ac:dyDescent="0.15">
      <c r="A1" s="167" t="s">
        <v>200</v>
      </c>
    </row>
    <row r="2" spans="1:17" ht="34.25" customHeight="1" x14ac:dyDescent="0.2">
      <c r="A2" s="206"/>
      <c r="B2" s="195"/>
      <c r="C2" s="194"/>
      <c r="D2" s="195"/>
      <c r="E2" s="200"/>
      <c r="F2" s="233" t="s">
        <v>493</v>
      </c>
      <c r="G2" s="203" t="s">
        <v>470</v>
      </c>
      <c r="H2" s="211" t="s">
        <v>461</v>
      </c>
      <c r="I2" s="195"/>
      <c r="J2" s="194"/>
      <c r="K2" s="200"/>
      <c r="L2" s="233" t="s">
        <v>491</v>
      </c>
      <c r="M2" s="203" t="s">
        <v>260</v>
      </c>
      <c r="N2" s="203" t="s">
        <v>251</v>
      </c>
      <c r="O2" s="211" t="s">
        <v>461</v>
      </c>
      <c r="P2" s="205"/>
    </row>
    <row r="3" spans="1:17" ht="18" customHeight="1" x14ac:dyDescent="0.25">
      <c r="A3" s="174"/>
      <c r="B3" s="174"/>
      <c r="C3" s="174" t="s">
        <v>42</v>
      </c>
      <c r="D3" s="62"/>
      <c r="E3" s="64" t="s">
        <v>315</v>
      </c>
      <c r="F3" s="145" t="s">
        <v>498</v>
      </c>
      <c r="G3" s="145" t="s">
        <v>317</v>
      </c>
      <c r="H3" s="199" t="s">
        <v>460</v>
      </c>
      <c r="I3" s="62"/>
      <c r="J3" s="174" t="s">
        <v>42</v>
      </c>
      <c r="K3" s="64" t="s">
        <v>316</v>
      </c>
      <c r="L3" s="145" t="s">
        <v>490</v>
      </c>
      <c r="M3" s="145" t="s">
        <v>317</v>
      </c>
      <c r="N3" s="133" t="s">
        <v>318</v>
      </c>
      <c r="O3" s="199" t="s">
        <v>460</v>
      </c>
      <c r="P3" s="66"/>
    </row>
    <row r="4" spans="1:17" ht="17" x14ac:dyDescent="0.25">
      <c r="A4" s="62"/>
      <c r="B4" s="61" t="s">
        <v>20</v>
      </c>
      <c r="C4" s="73" t="s">
        <v>311</v>
      </c>
      <c r="D4" s="62"/>
      <c r="E4" s="64" t="s">
        <v>313</v>
      </c>
      <c r="F4" s="64" t="s">
        <v>313</v>
      </c>
      <c r="G4" s="64" t="s">
        <v>313</v>
      </c>
      <c r="H4" s="74" t="s">
        <v>311</v>
      </c>
      <c r="I4" s="62"/>
      <c r="J4" s="73" t="s">
        <v>312</v>
      </c>
      <c r="K4" s="64" t="s">
        <v>314</v>
      </c>
      <c r="L4" s="64" t="s">
        <v>314</v>
      </c>
      <c r="M4" s="64" t="s">
        <v>314</v>
      </c>
      <c r="N4" s="161" t="s">
        <v>314</v>
      </c>
      <c r="O4" s="74" t="s">
        <v>312</v>
      </c>
      <c r="P4" s="66" t="s">
        <v>44</v>
      </c>
    </row>
    <row r="5" spans="1:17" ht="16" x14ac:dyDescent="0.25">
      <c r="A5" s="62" t="s">
        <v>212</v>
      </c>
      <c r="B5" s="61"/>
      <c r="C5" s="73"/>
      <c r="D5" s="62"/>
      <c r="E5" s="64"/>
      <c r="F5" s="64"/>
      <c r="G5" s="145"/>
      <c r="H5" s="146"/>
      <c r="I5" s="62"/>
      <c r="J5" s="73"/>
      <c r="K5" s="64"/>
      <c r="L5" s="64"/>
      <c r="M5" s="145"/>
      <c r="N5" s="146"/>
      <c r="O5" s="66"/>
      <c r="P5" s="66"/>
    </row>
    <row r="6" spans="1:17" ht="6.75" customHeight="1" x14ac:dyDescent="0.15">
      <c r="A6" s="99"/>
      <c r="B6" s="100"/>
      <c r="C6" s="89"/>
      <c r="D6" s="99"/>
      <c r="E6" s="101"/>
      <c r="F6" s="101"/>
      <c r="G6" s="96"/>
      <c r="H6" s="96"/>
      <c r="I6" s="99"/>
      <c r="J6" s="89"/>
      <c r="K6" s="101"/>
      <c r="L6" s="101"/>
      <c r="M6" s="96"/>
      <c r="N6" s="96"/>
      <c r="O6" s="115"/>
      <c r="P6" s="115"/>
    </row>
    <row r="7" spans="1:17" ht="16" x14ac:dyDescent="0.15">
      <c r="A7" s="3" t="s">
        <v>28</v>
      </c>
      <c r="B7" s="2" t="s">
        <v>21</v>
      </c>
      <c r="C7" s="194">
        <v>30</v>
      </c>
      <c r="D7" s="4"/>
      <c r="E7" s="12">
        <v>30</v>
      </c>
      <c r="F7" s="12">
        <v>30</v>
      </c>
      <c r="G7" s="147"/>
      <c r="H7" s="5" t="s">
        <v>52</v>
      </c>
      <c r="I7" s="59"/>
      <c r="J7" s="194">
        <v>10</v>
      </c>
      <c r="K7" s="12">
        <v>10</v>
      </c>
      <c r="L7" s="12"/>
      <c r="M7" s="147"/>
      <c r="N7" s="80"/>
      <c r="O7" s="5" t="s">
        <v>52</v>
      </c>
      <c r="P7" s="3"/>
      <c r="Q7" s="3"/>
    </row>
    <row r="8" spans="1:17" ht="16" x14ac:dyDescent="0.15">
      <c r="A8" s="49" t="s">
        <v>0</v>
      </c>
      <c r="B8" s="58" t="s">
        <v>21</v>
      </c>
      <c r="C8" s="194" t="s">
        <v>34</v>
      </c>
      <c r="D8" s="59"/>
      <c r="E8" s="48"/>
      <c r="F8" s="48"/>
      <c r="G8" s="148"/>
      <c r="H8" s="67"/>
      <c r="I8" s="59"/>
      <c r="J8" s="194" t="s">
        <v>34</v>
      </c>
      <c r="K8" s="48"/>
      <c r="L8" s="48"/>
      <c r="M8" s="98">
        <v>640</v>
      </c>
      <c r="N8" s="98"/>
      <c r="O8" s="67"/>
      <c r="P8" s="49"/>
      <c r="Q8" s="3"/>
    </row>
    <row r="9" spans="1:17" ht="16" x14ac:dyDescent="0.15">
      <c r="A9" s="3" t="s">
        <v>1</v>
      </c>
      <c r="B9" s="4" t="s">
        <v>21</v>
      </c>
      <c r="C9" s="194">
        <v>50</v>
      </c>
      <c r="D9" s="4"/>
      <c r="E9" s="12">
        <v>50</v>
      </c>
      <c r="F9" s="12">
        <v>50</v>
      </c>
      <c r="G9" s="80">
        <v>100</v>
      </c>
      <c r="H9" s="5" t="s">
        <v>52</v>
      </c>
      <c r="I9" s="59"/>
      <c r="J9" s="194">
        <v>8</v>
      </c>
      <c r="K9" s="12">
        <v>30</v>
      </c>
      <c r="L9" s="12">
        <v>8</v>
      </c>
      <c r="M9" s="80">
        <v>50</v>
      </c>
      <c r="N9" s="80">
        <v>10</v>
      </c>
      <c r="O9" s="5" t="s">
        <v>476</v>
      </c>
    </row>
    <row r="10" spans="1:17" ht="16" x14ac:dyDescent="0.15">
      <c r="A10" s="49" t="s">
        <v>232</v>
      </c>
      <c r="B10" s="58" t="s">
        <v>21</v>
      </c>
      <c r="C10" s="194">
        <v>750</v>
      </c>
      <c r="D10" s="59"/>
      <c r="E10" s="48"/>
      <c r="F10" s="48"/>
      <c r="G10" s="148">
        <v>750</v>
      </c>
      <c r="H10" s="67" t="s">
        <v>231</v>
      </c>
      <c r="I10" s="59"/>
      <c r="J10" s="194">
        <v>750</v>
      </c>
      <c r="K10" s="48"/>
      <c r="L10" s="48"/>
      <c r="M10" s="98">
        <v>5000</v>
      </c>
      <c r="N10" s="148">
        <v>750</v>
      </c>
      <c r="O10" s="67" t="s">
        <v>471</v>
      </c>
      <c r="P10" s="49" t="s">
        <v>242</v>
      </c>
    </row>
    <row r="11" spans="1:17" ht="16" x14ac:dyDescent="0.15">
      <c r="A11" s="3" t="s">
        <v>4</v>
      </c>
      <c r="B11" s="4" t="s">
        <v>21</v>
      </c>
      <c r="C11" s="194" t="s">
        <v>501</v>
      </c>
      <c r="D11" s="4"/>
      <c r="E11" s="12">
        <v>0.2</v>
      </c>
      <c r="F11" s="12">
        <v>0.2</v>
      </c>
      <c r="G11" s="80">
        <v>10</v>
      </c>
      <c r="H11" s="5" t="s">
        <v>52</v>
      </c>
      <c r="I11" s="59"/>
      <c r="J11" s="194">
        <v>0.12</v>
      </c>
      <c r="K11" s="12">
        <v>0.5</v>
      </c>
      <c r="L11" s="12">
        <v>0.12</v>
      </c>
      <c r="M11" s="80">
        <v>10</v>
      </c>
      <c r="N11" s="80">
        <v>3</v>
      </c>
      <c r="O11" s="5" t="s">
        <v>476</v>
      </c>
      <c r="P11" s="3" t="s">
        <v>310</v>
      </c>
      <c r="Q11" s="3"/>
    </row>
    <row r="12" spans="1:17" ht="16" x14ac:dyDescent="0.15">
      <c r="A12" s="49" t="s">
        <v>25</v>
      </c>
      <c r="B12" s="58" t="s">
        <v>21</v>
      </c>
      <c r="C12" s="194">
        <v>20</v>
      </c>
      <c r="D12" s="59"/>
      <c r="E12" s="48"/>
      <c r="F12" s="48">
        <v>20</v>
      </c>
      <c r="G12" s="148">
        <v>100</v>
      </c>
      <c r="H12" s="67" t="s">
        <v>476</v>
      </c>
      <c r="I12" s="59"/>
      <c r="J12" s="194">
        <v>2</v>
      </c>
      <c r="K12" s="48"/>
      <c r="L12" s="48">
        <v>2</v>
      </c>
      <c r="M12" s="98">
        <v>50</v>
      </c>
      <c r="N12" s="148">
        <v>50</v>
      </c>
      <c r="O12" s="67" t="s">
        <v>476</v>
      </c>
      <c r="P12" s="67"/>
      <c r="Q12" s="3"/>
    </row>
    <row r="13" spans="1:17" ht="16" x14ac:dyDescent="0.15">
      <c r="A13" s="3" t="s">
        <v>6</v>
      </c>
      <c r="B13" s="4" t="s">
        <v>21</v>
      </c>
      <c r="C13" s="194">
        <v>1</v>
      </c>
      <c r="D13" s="4"/>
      <c r="E13" s="12"/>
      <c r="F13" s="12">
        <v>1</v>
      </c>
      <c r="G13" s="80">
        <v>200</v>
      </c>
      <c r="H13" s="5" t="s">
        <v>476</v>
      </c>
      <c r="I13" s="59"/>
      <c r="J13" s="194">
        <v>3</v>
      </c>
      <c r="K13" s="12">
        <v>5</v>
      </c>
      <c r="L13" s="12">
        <v>3</v>
      </c>
      <c r="M13" s="80">
        <v>3.1</v>
      </c>
      <c r="N13" s="80" t="s">
        <v>250</v>
      </c>
      <c r="O13" s="5" t="s">
        <v>476</v>
      </c>
    </row>
    <row r="14" spans="1:17" ht="16" x14ac:dyDescent="0.15">
      <c r="A14" s="49" t="s">
        <v>7</v>
      </c>
      <c r="B14" s="58" t="s">
        <v>21</v>
      </c>
      <c r="C14" s="194">
        <v>10</v>
      </c>
      <c r="D14" s="59"/>
      <c r="E14" s="48">
        <v>10</v>
      </c>
      <c r="F14" s="48">
        <v>10</v>
      </c>
      <c r="G14" s="148"/>
      <c r="H14" s="67" t="s">
        <v>476</v>
      </c>
      <c r="I14" s="59"/>
      <c r="J14" s="194">
        <v>2</v>
      </c>
      <c r="K14" s="48">
        <v>10</v>
      </c>
      <c r="L14" s="48">
        <v>2</v>
      </c>
      <c r="M14" s="98"/>
      <c r="N14" s="148"/>
      <c r="O14" s="67" t="s">
        <v>476</v>
      </c>
      <c r="P14" s="67"/>
    </row>
    <row r="15" spans="1:17" ht="16" x14ac:dyDescent="0.15">
      <c r="A15" s="3" t="s">
        <v>8</v>
      </c>
      <c r="B15" s="4" t="s">
        <v>21</v>
      </c>
      <c r="C15" s="194">
        <v>2.5</v>
      </c>
      <c r="D15" s="4"/>
      <c r="E15" s="12"/>
      <c r="F15" s="12">
        <v>10</v>
      </c>
      <c r="G15" s="80">
        <v>2.5</v>
      </c>
      <c r="H15" s="5" t="s">
        <v>231</v>
      </c>
      <c r="I15" s="59"/>
      <c r="J15" s="194">
        <v>8.1</v>
      </c>
      <c r="K15" s="168" t="s">
        <v>359</v>
      </c>
      <c r="L15" s="12"/>
      <c r="M15" s="80">
        <v>8.1</v>
      </c>
      <c r="N15" s="80">
        <v>10</v>
      </c>
      <c r="O15" s="5" t="s">
        <v>231</v>
      </c>
    </row>
    <row r="16" spans="1:17" ht="16" x14ac:dyDescent="0.15">
      <c r="A16" s="49" t="s">
        <v>10</v>
      </c>
      <c r="B16" s="58" t="s">
        <v>21</v>
      </c>
      <c r="C16" s="194">
        <v>10</v>
      </c>
      <c r="D16" s="59"/>
      <c r="E16" s="48">
        <v>10</v>
      </c>
      <c r="F16" s="48">
        <v>100</v>
      </c>
      <c r="G16" s="148"/>
      <c r="H16" s="67" t="s">
        <v>52</v>
      </c>
      <c r="I16" s="59"/>
      <c r="J16" s="194">
        <v>10</v>
      </c>
      <c r="K16" s="48">
        <v>10</v>
      </c>
      <c r="L16" s="48"/>
      <c r="M16" s="98"/>
      <c r="N16" s="148">
        <v>400</v>
      </c>
      <c r="O16" s="67" t="s">
        <v>52</v>
      </c>
      <c r="P16" s="49"/>
    </row>
    <row r="17" spans="1:17" ht="16" x14ac:dyDescent="0.15">
      <c r="A17" s="3" t="s">
        <v>11</v>
      </c>
      <c r="B17" s="4" t="s">
        <v>21</v>
      </c>
      <c r="C17" s="194">
        <v>0.77</v>
      </c>
      <c r="D17" s="4"/>
      <c r="E17" s="12">
        <v>1</v>
      </c>
      <c r="F17" s="12">
        <v>1</v>
      </c>
      <c r="G17" s="80">
        <v>0.77</v>
      </c>
      <c r="H17" s="5" t="s">
        <v>231</v>
      </c>
      <c r="I17" s="59"/>
      <c r="J17" s="194">
        <v>1.6E-2</v>
      </c>
      <c r="K17" s="12">
        <v>1</v>
      </c>
      <c r="L17" s="12">
        <v>1.6E-2</v>
      </c>
      <c r="M17" s="80">
        <v>0.1</v>
      </c>
      <c r="N17" s="80">
        <v>1</v>
      </c>
      <c r="O17" s="5" t="s">
        <v>476</v>
      </c>
    </row>
    <row r="18" spans="1:17" ht="16" x14ac:dyDescent="0.15">
      <c r="A18" s="49" t="s">
        <v>12</v>
      </c>
      <c r="B18" s="58" t="s">
        <v>21</v>
      </c>
      <c r="C18" s="194">
        <v>52</v>
      </c>
      <c r="D18" s="59"/>
      <c r="E18" s="48">
        <v>100</v>
      </c>
      <c r="F18" s="48"/>
      <c r="G18" s="148">
        <v>52</v>
      </c>
      <c r="H18" s="67" t="s">
        <v>231</v>
      </c>
      <c r="I18" s="59"/>
      <c r="J18" s="194">
        <v>5</v>
      </c>
      <c r="K18" s="48">
        <v>100</v>
      </c>
      <c r="L18" s="48">
        <v>5</v>
      </c>
      <c r="M18" s="98">
        <v>8.1999999999999993</v>
      </c>
      <c r="N18" s="98">
        <v>40</v>
      </c>
      <c r="O18" s="67" t="s">
        <v>476</v>
      </c>
      <c r="P18" s="49"/>
      <c r="Q18" s="3"/>
    </row>
    <row r="19" spans="1:17" ht="16" x14ac:dyDescent="0.15">
      <c r="A19" s="3" t="s">
        <v>14</v>
      </c>
      <c r="B19" s="4" t="s">
        <v>21</v>
      </c>
      <c r="C19" s="194">
        <v>5</v>
      </c>
      <c r="D19" s="4"/>
      <c r="E19" s="12">
        <v>10</v>
      </c>
      <c r="F19" s="12">
        <v>300</v>
      </c>
      <c r="G19" s="80">
        <v>5</v>
      </c>
      <c r="H19" s="5" t="s">
        <v>231</v>
      </c>
      <c r="I19" s="59"/>
      <c r="J19" s="194">
        <v>10</v>
      </c>
      <c r="K19" s="12">
        <v>10</v>
      </c>
      <c r="L19" s="12"/>
      <c r="M19" s="80">
        <v>71</v>
      </c>
      <c r="N19" s="80">
        <v>10</v>
      </c>
      <c r="O19" s="5" t="s">
        <v>271</v>
      </c>
    </row>
    <row r="20" spans="1:17" ht="16" x14ac:dyDescent="0.15">
      <c r="A20" s="49" t="s">
        <v>15</v>
      </c>
      <c r="B20" s="58" t="s">
        <v>21</v>
      </c>
      <c r="C20" s="194">
        <v>3</v>
      </c>
      <c r="D20" s="59"/>
      <c r="E20" s="48">
        <v>3</v>
      </c>
      <c r="F20" s="48"/>
      <c r="G20" s="148"/>
      <c r="H20" s="67" t="s">
        <v>52</v>
      </c>
      <c r="I20" s="59"/>
      <c r="J20" s="194">
        <v>0.7</v>
      </c>
      <c r="K20" s="48">
        <v>3</v>
      </c>
      <c r="L20" s="48">
        <v>0.7</v>
      </c>
      <c r="M20" s="98"/>
      <c r="N20" s="98"/>
      <c r="O20" s="67" t="s">
        <v>476</v>
      </c>
      <c r="P20" s="49"/>
      <c r="Q20" s="3"/>
    </row>
    <row r="21" spans="1:17" ht="16" x14ac:dyDescent="0.15">
      <c r="A21" s="3" t="s">
        <v>37</v>
      </c>
      <c r="B21" s="4" t="s">
        <v>21</v>
      </c>
      <c r="C21" s="194">
        <v>100</v>
      </c>
      <c r="D21" s="4"/>
      <c r="E21" s="12">
        <v>100</v>
      </c>
      <c r="F21" s="12"/>
      <c r="G21" s="80"/>
      <c r="H21" s="5" t="s">
        <v>52</v>
      </c>
      <c r="I21" s="59"/>
      <c r="J21" s="194">
        <v>100</v>
      </c>
      <c r="K21" s="12">
        <v>100</v>
      </c>
      <c r="L21" s="12"/>
      <c r="M21" s="80"/>
      <c r="N21" s="80"/>
      <c r="O21" s="5" t="s">
        <v>52</v>
      </c>
    </row>
    <row r="22" spans="1:17" ht="16" x14ac:dyDescent="0.15">
      <c r="A22" s="49" t="s">
        <v>19</v>
      </c>
      <c r="B22" s="58" t="s">
        <v>21</v>
      </c>
      <c r="C22" s="194">
        <v>5</v>
      </c>
      <c r="D22" s="59"/>
      <c r="E22" s="48">
        <v>5</v>
      </c>
      <c r="F22" s="48"/>
      <c r="G22" s="148">
        <v>1000</v>
      </c>
      <c r="H22" s="67" t="s">
        <v>52</v>
      </c>
      <c r="I22" s="59"/>
      <c r="J22" s="194">
        <v>5</v>
      </c>
      <c r="K22" s="48">
        <v>5</v>
      </c>
      <c r="L22" s="48">
        <v>20</v>
      </c>
      <c r="M22" s="98">
        <v>81</v>
      </c>
      <c r="N22" s="98">
        <v>50</v>
      </c>
      <c r="O22" s="67" t="s">
        <v>52</v>
      </c>
      <c r="P22" s="49"/>
      <c r="Q22" s="3"/>
    </row>
    <row r="23" spans="1:17" ht="16" x14ac:dyDescent="0.15">
      <c r="D23" s="4"/>
      <c r="E23" s="12"/>
      <c r="F23" s="12"/>
      <c r="G23" s="80"/>
      <c r="H23" s="5"/>
      <c r="I23" s="4"/>
      <c r="K23" s="12"/>
      <c r="L23" s="12"/>
      <c r="M23" s="80"/>
      <c r="N23" s="80"/>
    </row>
    <row r="24" spans="1:17" ht="16" x14ac:dyDescent="0.25">
      <c r="A24" s="60" t="s">
        <v>337</v>
      </c>
      <c r="B24" s="61"/>
      <c r="C24" s="73"/>
      <c r="D24" s="62"/>
      <c r="E24" s="64"/>
      <c r="F24" s="64"/>
      <c r="G24" s="145"/>
      <c r="H24" s="146"/>
      <c r="I24" s="62"/>
      <c r="J24" s="73"/>
      <c r="K24" s="64"/>
      <c r="L24" s="64"/>
      <c r="M24" s="145"/>
      <c r="N24" s="146"/>
      <c r="O24" s="66"/>
      <c r="P24" s="66"/>
    </row>
    <row r="25" spans="1:17" ht="6.75" customHeight="1" x14ac:dyDescent="0.15">
      <c r="A25" s="99"/>
      <c r="B25" s="100"/>
      <c r="C25" s="89"/>
      <c r="D25" s="99"/>
      <c r="E25" s="101"/>
      <c r="F25" s="90"/>
      <c r="G25" s="131"/>
      <c r="H25" s="131"/>
      <c r="I25" s="99"/>
      <c r="J25" s="89"/>
      <c r="K25" s="101"/>
      <c r="L25" s="90"/>
      <c r="M25" s="131"/>
      <c r="N25" s="131"/>
      <c r="O25" s="91"/>
      <c r="P25" s="91"/>
    </row>
    <row r="26" spans="1:17" ht="16" x14ac:dyDescent="0.15">
      <c r="A26" s="184" t="s">
        <v>339</v>
      </c>
      <c r="B26" s="2" t="s">
        <v>22</v>
      </c>
      <c r="C26" s="194" t="s">
        <v>355</v>
      </c>
      <c r="D26" s="4"/>
      <c r="E26" s="12" t="s">
        <v>355</v>
      </c>
      <c r="F26" s="12" t="s">
        <v>319</v>
      </c>
      <c r="G26" s="147"/>
      <c r="H26" s="5"/>
      <c r="I26" s="59"/>
      <c r="J26" s="194" t="s">
        <v>34</v>
      </c>
      <c r="K26" s="12" t="s">
        <v>355</v>
      </c>
      <c r="L26" s="12"/>
      <c r="M26" s="147"/>
      <c r="N26" s="80"/>
      <c r="P26" s="5" t="s">
        <v>463</v>
      </c>
    </row>
    <row r="27" spans="1:17" ht="16" x14ac:dyDescent="0.15">
      <c r="A27" s="49" t="s">
        <v>233</v>
      </c>
      <c r="B27" s="58" t="s">
        <v>22</v>
      </c>
      <c r="C27" s="194">
        <v>0.02</v>
      </c>
      <c r="D27" s="59"/>
      <c r="E27" s="212">
        <f>0.2*0.822*0.0382</f>
        <v>6.2800799999999995E-3</v>
      </c>
      <c r="F27" s="212">
        <f>0.025*0.822</f>
        <v>2.0549999999999999E-2</v>
      </c>
      <c r="G27" s="148"/>
      <c r="H27" s="67" t="s">
        <v>476</v>
      </c>
      <c r="I27" s="59"/>
      <c r="J27" s="194">
        <v>0.02</v>
      </c>
      <c r="K27" s="212">
        <f>0.1*0.822</f>
        <v>8.2199999999999995E-2</v>
      </c>
      <c r="L27" s="212">
        <f>0.6*0.0382</f>
        <v>2.2919999999999999E-2</v>
      </c>
      <c r="M27" s="98"/>
      <c r="N27" s="148">
        <v>0.06</v>
      </c>
      <c r="O27" s="67" t="s">
        <v>476</v>
      </c>
      <c r="P27" s="49"/>
    </row>
    <row r="28" spans="1:17" ht="16" x14ac:dyDescent="0.15">
      <c r="A28" s="1" t="s">
        <v>240</v>
      </c>
      <c r="B28" s="2" t="s">
        <v>21</v>
      </c>
      <c r="C28" s="194">
        <v>2</v>
      </c>
      <c r="D28" s="4"/>
      <c r="E28" s="12">
        <v>3</v>
      </c>
      <c r="F28" s="12">
        <v>2</v>
      </c>
      <c r="G28" s="80"/>
      <c r="H28" s="5" t="s">
        <v>476</v>
      </c>
      <c r="I28" s="59"/>
      <c r="J28" s="194">
        <v>2</v>
      </c>
      <c r="K28" s="12">
        <v>3</v>
      </c>
      <c r="L28" s="12">
        <v>2</v>
      </c>
      <c r="M28" s="80"/>
      <c r="N28" s="80"/>
      <c r="O28" s="5" t="s">
        <v>476</v>
      </c>
      <c r="Q28" s="3"/>
    </row>
    <row r="29" spans="1:17" ht="16" x14ac:dyDescent="0.15">
      <c r="A29" s="49" t="s">
        <v>36</v>
      </c>
      <c r="B29" s="58" t="s">
        <v>21</v>
      </c>
      <c r="C29" s="194">
        <v>5</v>
      </c>
      <c r="D29" s="59"/>
      <c r="E29" s="48">
        <v>5</v>
      </c>
      <c r="F29" s="48">
        <v>20</v>
      </c>
      <c r="G29" s="148">
        <v>5.2</v>
      </c>
      <c r="H29" s="67" t="s">
        <v>52</v>
      </c>
      <c r="I29" s="59"/>
      <c r="J29" s="194">
        <v>1</v>
      </c>
      <c r="K29" s="48">
        <v>5</v>
      </c>
      <c r="L29" s="48">
        <v>1</v>
      </c>
      <c r="M29" s="98">
        <v>4</v>
      </c>
      <c r="N29" s="148">
        <v>20</v>
      </c>
      <c r="O29" s="67" t="s">
        <v>476</v>
      </c>
      <c r="P29" s="67"/>
    </row>
    <row r="30" spans="1:17" ht="16" x14ac:dyDescent="0.15">
      <c r="A30" s="1" t="s">
        <v>50</v>
      </c>
      <c r="B30" s="4" t="s">
        <v>22</v>
      </c>
      <c r="C30" s="194">
        <v>20</v>
      </c>
      <c r="D30" s="4"/>
      <c r="E30" s="12">
        <v>20</v>
      </c>
      <c r="F30" s="12"/>
      <c r="G30" s="80"/>
      <c r="H30" s="5" t="s">
        <v>52</v>
      </c>
      <c r="I30" s="59"/>
      <c r="J30" s="194">
        <v>1.1599999999999999</v>
      </c>
      <c r="K30" s="12"/>
      <c r="L30" s="12">
        <v>1.1599999999999999</v>
      </c>
      <c r="M30" s="80"/>
      <c r="N30" s="80">
        <v>1500</v>
      </c>
      <c r="O30" s="5" t="s">
        <v>476</v>
      </c>
    </row>
    <row r="31" spans="1:17" ht="16" x14ac:dyDescent="0.15">
      <c r="A31" s="49" t="s">
        <v>234</v>
      </c>
      <c r="B31" s="58" t="s">
        <v>21</v>
      </c>
      <c r="C31" s="194">
        <v>1</v>
      </c>
      <c r="D31" s="59"/>
      <c r="E31" s="48">
        <v>1</v>
      </c>
      <c r="F31" s="48">
        <v>1</v>
      </c>
      <c r="G31" s="148">
        <v>50</v>
      </c>
      <c r="H31" s="67" t="s">
        <v>247</v>
      </c>
      <c r="I31" s="59"/>
      <c r="J31" s="194">
        <v>2</v>
      </c>
      <c r="K31" s="48">
        <v>2</v>
      </c>
      <c r="L31" s="48">
        <v>2</v>
      </c>
      <c r="M31" s="98">
        <v>50</v>
      </c>
      <c r="N31" s="148"/>
      <c r="O31" s="67" t="s">
        <v>247</v>
      </c>
      <c r="P31" s="67"/>
      <c r="Q31" s="3"/>
    </row>
    <row r="32" spans="1:17" ht="16" x14ac:dyDescent="0.15">
      <c r="A32" s="47" t="s">
        <v>340</v>
      </c>
      <c r="B32" s="4" t="s">
        <v>22</v>
      </c>
      <c r="C32" s="194">
        <v>3</v>
      </c>
      <c r="D32" s="9"/>
      <c r="E32" s="218">
        <f>50*0.226</f>
        <v>11.3</v>
      </c>
      <c r="F32" s="218">
        <f>300*0.226</f>
        <v>67.8</v>
      </c>
      <c r="G32" s="218">
        <f>13*0.226</f>
        <v>2.9380000000000002</v>
      </c>
      <c r="H32" s="5" t="s">
        <v>231</v>
      </c>
      <c r="I32" s="213"/>
      <c r="J32" s="194">
        <v>4</v>
      </c>
      <c r="K32" s="219">
        <f>100*0.226</f>
        <v>22.6</v>
      </c>
      <c r="L32" s="218">
        <f>200*0.226</f>
        <v>45.2</v>
      </c>
      <c r="M32" s="218">
        <f>16*0.226</f>
        <v>3.6160000000000001</v>
      </c>
      <c r="N32" s="80">
        <v>10</v>
      </c>
      <c r="O32" s="5" t="s">
        <v>231</v>
      </c>
      <c r="P32" s="47" t="s">
        <v>462</v>
      </c>
      <c r="Q32" s="47"/>
    </row>
    <row r="33" spans="1:27" ht="16" x14ac:dyDescent="0.15">
      <c r="A33" s="104" t="s">
        <v>341</v>
      </c>
      <c r="B33" s="58" t="s">
        <v>22</v>
      </c>
      <c r="C33" s="194">
        <v>0.03</v>
      </c>
      <c r="D33" s="59"/>
      <c r="E33" s="212">
        <f>0.1*0.305</f>
        <v>3.0499999999999999E-2</v>
      </c>
      <c r="F33" s="212">
        <v>0.05</v>
      </c>
      <c r="G33" s="148"/>
      <c r="H33" s="67" t="s">
        <v>476</v>
      </c>
      <c r="I33" s="59"/>
      <c r="J33" s="194">
        <v>0.03</v>
      </c>
      <c r="K33" s="212">
        <f>0.1*0.305</f>
        <v>3.0499999999999999E-2</v>
      </c>
      <c r="L33" s="48"/>
      <c r="M33" s="98"/>
      <c r="N33" s="148"/>
      <c r="O33" s="67" t="s">
        <v>52</v>
      </c>
      <c r="P33" s="49"/>
      <c r="Q33" s="13"/>
    </row>
    <row r="34" spans="1:27" ht="16" x14ac:dyDescent="0.15">
      <c r="A34" s="1" t="s">
        <v>222</v>
      </c>
      <c r="B34" s="4" t="s">
        <v>23</v>
      </c>
      <c r="C34" s="194" t="s">
        <v>199</v>
      </c>
      <c r="D34" s="4"/>
      <c r="E34" s="12" t="s">
        <v>38</v>
      </c>
      <c r="F34" s="12" t="s">
        <v>33</v>
      </c>
      <c r="G34" s="80" t="s">
        <v>39</v>
      </c>
      <c r="H34" s="5" t="s">
        <v>231</v>
      </c>
      <c r="I34" s="59"/>
      <c r="J34" s="194" t="s">
        <v>196</v>
      </c>
      <c r="K34" s="12" t="s">
        <v>39</v>
      </c>
      <c r="L34" s="12"/>
      <c r="M34" s="80" t="s">
        <v>228</v>
      </c>
      <c r="N34" s="80" t="s">
        <v>238</v>
      </c>
      <c r="O34" s="5" t="s">
        <v>231</v>
      </c>
    </row>
    <row r="35" spans="1:27" ht="16" x14ac:dyDescent="0.15">
      <c r="A35" s="49" t="s">
        <v>215</v>
      </c>
      <c r="B35" s="58" t="s">
        <v>22</v>
      </c>
      <c r="C35" s="194">
        <v>2.5000000000000001E-2</v>
      </c>
      <c r="D35" s="59"/>
      <c r="E35" s="221">
        <f>0.1*0.326</f>
        <v>3.2600000000000004E-2</v>
      </c>
      <c r="F35" s="48"/>
      <c r="G35" s="148">
        <v>2.5000000000000001E-2</v>
      </c>
      <c r="H35" s="67" t="s">
        <v>231</v>
      </c>
      <c r="I35" s="59"/>
      <c r="J35" s="194">
        <v>6.2E-2</v>
      </c>
      <c r="K35" s="221">
        <f>0.05*0.326</f>
        <v>1.6300000000000002E-2</v>
      </c>
      <c r="L35" s="48"/>
      <c r="M35" s="98">
        <v>6.2E-2</v>
      </c>
      <c r="N35" s="98">
        <v>0.2</v>
      </c>
      <c r="O35" s="67" t="s">
        <v>231</v>
      </c>
      <c r="P35" s="49" t="s">
        <v>484</v>
      </c>
      <c r="Q35" s="3"/>
    </row>
    <row r="36" spans="1:27" ht="16" x14ac:dyDescent="0.15">
      <c r="A36" s="1" t="s">
        <v>40</v>
      </c>
      <c r="B36" s="4" t="s">
        <v>41</v>
      </c>
      <c r="C36" s="194" t="s">
        <v>287</v>
      </c>
      <c r="D36" s="4"/>
      <c r="E36" s="12" t="s">
        <v>328</v>
      </c>
      <c r="F36" s="12"/>
      <c r="G36" s="80" t="s">
        <v>287</v>
      </c>
      <c r="H36" s="5" t="s">
        <v>231</v>
      </c>
      <c r="I36" s="59"/>
      <c r="J36" s="194" t="s">
        <v>287</v>
      </c>
      <c r="K36" s="12" t="s">
        <v>328</v>
      </c>
      <c r="L36" s="12"/>
      <c r="M36" s="80" t="s">
        <v>287</v>
      </c>
      <c r="N36" s="80"/>
      <c r="O36" s="5" t="s">
        <v>231</v>
      </c>
      <c r="P36" s="5" t="s">
        <v>320</v>
      </c>
    </row>
    <row r="37" spans="1:27" ht="16" x14ac:dyDescent="0.15">
      <c r="A37" s="49" t="s">
        <v>214</v>
      </c>
      <c r="B37" s="58" t="s">
        <v>22</v>
      </c>
      <c r="C37" s="194">
        <v>40</v>
      </c>
      <c r="D37" s="59"/>
      <c r="E37" s="48">
        <v>40</v>
      </c>
      <c r="F37" s="48"/>
      <c r="G37" s="148"/>
      <c r="H37" s="67" t="s">
        <v>52</v>
      </c>
      <c r="I37" s="59"/>
      <c r="J37" s="194">
        <v>10</v>
      </c>
      <c r="K37" s="48">
        <v>10</v>
      </c>
      <c r="L37" s="48"/>
      <c r="M37" s="98">
        <v>60</v>
      </c>
      <c r="N37" s="98">
        <v>25</v>
      </c>
      <c r="O37" s="67" t="s">
        <v>52</v>
      </c>
      <c r="P37" s="49"/>
      <c r="Q37" s="3"/>
    </row>
    <row r="38" spans="1:27" ht="16" x14ac:dyDescent="0.15">
      <c r="D38" s="4"/>
      <c r="E38" s="12"/>
      <c r="F38" s="12"/>
      <c r="G38" s="80"/>
      <c r="H38" s="5"/>
      <c r="I38" s="4"/>
      <c r="K38" s="12"/>
      <c r="L38" s="12"/>
      <c r="M38" s="80"/>
      <c r="N38" s="80"/>
    </row>
    <row r="39" spans="1:27" ht="16" x14ac:dyDescent="0.15">
      <c r="A39" s="7" t="s">
        <v>32</v>
      </c>
      <c r="D39" s="4"/>
      <c r="E39" s="12"/>
      <c r="F39" s="12"/>
      <c r="G39" s="80"/>
      <c r="H39" s="80"/>
      <c r="I39" s="4"/>
      <c r="K39" s="12"/>
      <c r="L39" s="12"/>
      <c r="M39" s="80"/>
      <c r="N39" s="80"/>
    </row>
    <row r="40" spans="1:27" s="3" customFormat="1" ht="16" x14ac:dyDescent="0.15">
      <c r="A40" s="1" t="s">
        <v>370</v>
      </c>
      <c r="B40" s="2"/>
      <c r="C40" s="10"/>
      <c r="E40" s="44"/>
      <c r="F40" s="44"/>
      <c r="G40" s="80"/>
      <c r="H40" s="80"/>
      <c r="J40" s="10"/>
      <c r="K40" s="44"/>
      <c r="L40" s="44"/>
      <c r="M40" s="80"/>
      <c r="N40" s="80"/>
      <c r="O40" s="5"/>
      <c r="P40" s="5"/>
      <c r="Q40" s="5"/>
      <c r="R40"/>
    </row>
    <row r="41" spans="1:27" ht="16" x14ac:dyDescent="0.15">
      <c r="G41" s="80"/>
      <c r="H41" s="80"/>
      <c r="M41" s="80"/>
      <c r="N41" s="80"/>
    </row>
    <row r="42" spans="1:27" ht="16" x14ac:dyDescent="0.15">
      <c r="A42" s="10" t="s">
        <v>480</v>
      </c>
      <c r="E42" s="14"/>
      <c r="F42" s="14"/>
      <c r="G42" s="82"/>
      <c r="H42" s="82"/>
      <c r="J42" s="10"/>
      <c r="K42" s="14"/>
      <c r="L42" s="14"/>
      <c r="M42" s="82"/>
      <c r="N42" s="82"/>
    </row>
    <row r="43" spans="1:27" ht="16" x14ac:dyDescent="0.15">
      <c r="A43" s="10" t="s">
        <v>426</v>
      </c>
      <c r="E43" s="14"/>
      <c r="F43" s="14"/>
      <c r="G43" s="82"/>
      <c r="H43" s="82"/>
      <c r="J43" s="10"/>
      <c r="K43" s="14"/>
      <c r="L43" s="14"/>
      <c r="M43" s="82"/>
      <c r="N43" s="82"/>
    </row>
    <row r="44" spans="1:27" ht="16" x14ac:dyDescent="0.15">
      <c r="A44" s="10" t="s">
        <v>428</v>
      </c>
      <c r="E44" s="14"/>
      <c r="F44" s="14"/>
      <c r="G44" s="82"/>
      <c r="H44" s="82"/>
      <c r="J44" s="10"/>
      <c r="K44" s="14"/>
      <c r="L44" s="14"/>
      <c r="M44" s="82"/>
      <c r="N44" s="82"/>
    </row>
    <row r="45" spans="1:27" s="140" customFormat="1" ht="14" customHeight="1" x14ac:dyDescent="0.15">
      <c r="A45" s="109" t="s">
        <v>451</v>
      </c>
      <c r="B45" s="109"/>
      <c r="C45" s="109"/>
      <c r="D45" s="109"/>
      <c r="E45" s="109"/>
      <c r="F45" s="93"/>
      <c r="G45" s="149"/>
      <c r="H45" s="80"/>
      <c r="I45" s="109"/>
      <c r="J45" s="109"/>
      <c r="K45" s="105"/>
      <c r="L45" s="93"/>
      <c r="M45" s="80"/>
      <c r="N45" s="80"/>
      <c r="O45" s="109"/>
      <c r="P45" s="109"/>
      <c r="Q45" s="111"/>
      <c r="S45" s="2"/>
      <c r="T45" s="2"/>
      <c r="U45" s="2"/>
    </row>
    <row r="46" spans="1:27" s="140" customFormat="1" ht="17" x14ac:dyDescent="0.15">
      <c r="A46" s="160" t="s">
        <v>431</v>
      </c>
      <c r="B46" s="112"/>
      <c r="C46" s="112"/>
      <c r="D46" s="141"/>
      <c r="E46" s="141"/>
      <c r="F46" s="141"/>
      <c r="G46" s="78"/>
      <c r="H46" s="78"/>
      <c r="I46" s="141"/>
      <c r="J46" s="112"/>
      <c r="K46" s="141"/>
      <c r="L46" s="141"/>
      <c r="M46" s="78"/>
      <c r="N46" s="78"/>
      <c r="O46" s="112"/>
      <c r="P46" s="112"/>
      <c r="Q46" s="141"/>
      <c r="R46" s="144"/>
      <c r="S46" s="143"/>
      <c r="T46" s="144"/>
      <c r="U46" s="144"/>
      <c r="V46" s="144"/>
      <c r="W46" s="143"/>
      <c r="X46" s="143"/>
      <c r="Y46" s="143"/>
      <c r="Z46" s="143"/>
      <c r="AA46" s="143"/>
    </row>
    <row r="47" spans="1:27" s="3" customFormat="1" ht="16" x14ac:dyDescent="0.15">
      <c r="B47" s="4"/>
      <c r="E47" s="44"/>
      <c r="F47" s="44"/>
      <c r="G47" s="82"/>
      <c r="H47" s="82"/>
      <c r="J47" s="2"/>
      <c r="K47" s="44"/>
      <c r="L47" s="44"/>
      <c r="M47" s="82"/>
      <c r="N47" s="82"/>
      <c r="O47" s="5"/>
      <c r="P47" s="5"/>
      <c r="Q47" s="5"/>
      <c r="R47"/>
    </row>
    <row r="48" spans="1:27" ht="17" x14ac:dyDescent="0.15">
      <c r="G48" s="149"/>
      <c r="H48" s="149"/>
      <c r="M48" s="80"/>
      <c r="N48" s="149"/>
    </row>
    <row r="49" spans="2:18" ht="17" x14ac:dyDescent="0.15">
      <c r="G49" s="149"/>
      <c r="H49" s="149"/>
      <c r="M49" s="80"/>
      <c r="N49" s="149"/>
      <c r="O49" s="43" t="s">
        <v>55</v>
      </c>
    </row>
    <row r="50" spans="2:18" ht="16" x14ac:dyDescent="0.15">
      <c r="G50" s="80"/>
      <c r="H50" s="80"/>
      <c r="M50" s="80"/>
      <c r="N50" s="80"/>
      <c r="O50" s="3" t="s">
        <v>58</v>
      </c>
    </row>
    <row r="51" spans="2:18" ht="16" x14ac:dyDescent="0.15">
      <c r="G51" s="80"/>
      <c r="H51" s="80"/>
      <c r="M51" s="80"/>
      <c r="N51" s="80"/>
      <c r="O51" s="3" t="s">
        <v>190</v>
      </c>
    </row>
    <row r="52" spans="2:18" s="3" customFormat="1" ht="16" x14ac:dyDescent="0.15">
      <c r="B52" s="6"/>
      <c r="C52" s="2"/>
      <c r="E52" s="44"/>
      <c r="F52" s="44"/>
      <c r="G52" s="80"/>
      <c r="H52" s="80"/>
      <c r="J52" s="2"/>
      <c r="K52" s="44"/>
      <c r="L52" s="44"/>
      <c r="M52" s="80"/>
      <c r="N52" s="80"/>
      <c r="O52" s="3" t="s">
        <v>59</v>
      </c>
      <c r="P52" s="5"/>
      <c r="Q52" s="5"/>
      <c r="R52"/>
    </row>
    <row r="53" spans="2:18" ht="16" x14ac:dyDescent="0.15">
      <c r="G53" s="80"/>
      <c r="H53" s="80"/>
      <c r="M53" s="80"/>
      <c r="N53" s="80"/>
      <c r="O53" s="3" t="s">
        <v>56</v>
      </c>
    </row>
    <row r="54" spans="2:18" ht="16" x14ac:dyDescent="0.15">
      <c r="G54" s="80"/>
      <c r="H54" s="80"/>
      <c r="M54" s="80"/>
      <c r="N54" s="80"/>
      <c r="O54" s="3" t="s">
        <v>60</v>
      </c>
    </row>
    <row r="55" spans="2:18" ht="16" x14ac:dyDescent="0.15">
      <c r="G55" s="80"/>
      <c r="H55" s="80"/>
      <c r="M55" s="80"/>
      <c r="N55" s="80"/>
      <c r="O55" s="3" t="s">
        <v>61</v>
      </c>
    </row>
    <row r="56" spans="2:18" ht="16" x14ac:dyDescent="0.15">
      <c r="G56" s="80"/>
      <c r="H56" s="80"/>
      <c r="M56" s="80"/>
      <c r="N56" s="80"/>
      <c r="O56" s="3" t="s">
        <v>62</v>
      </c>
    </row>
    <row r="57" spans="2:18" ht="16" x14ac:dyDescent="0.15">
      <c r="G57" s="80"/>
      <c r="H57" s="80"/>
      <c r="M57" s="80"/>
      <c r="N57" s="80"/>
      <c r="O57" s="3" t="s">
        <v>57</v>
      </c>
    </row>
    <row r="58" spans="2:18" ht="16" x14ac:dyDescent="0.15">
      <c r="G58" s="80"/>
      <c r="H58" s="80"/>
      <c r="M58" s="80"/>
      <c r="N58" s="80"/>
      <c r="O58" s="3" t="s">
        <v>64</v>
      </c>
    </row>
    <row r="59" spans="2:18" ht="16" x14ac:dyDescent="0.15">
      <c r="G59" s="80"/>
      <c r="H59" s="80"/>
      <c r="M59" s="80"/>
      <c r="N59" s="80"/>
      <c r="O59" s="3" t="s">
        <v>66</v>
      </c>
    </row>
    <row r="60" spans="2:18" ht="16" x14ac:dyDescent="0.15">
      <c r="G60" s="80"/>
      <c r="H60" s="80"/>
      <c r="M60" s="80"/>
      <c r="N60" s="80"/>
      <c r="O60" s="3" t="s">
        <v>373</v>
      </c>
    </row>
    <row r="61" spans="2:18" ht="16" x14ac:dyDescent="0.15">
      <c r="G61" s="80"/>
      <c r="H61" s="80"/>
      <c r="M61" s="80"/>
      <c r="N61" s="80"/>
      <c r="O61" s="3" t="s">
        <v>376</v>
      </c>
    </row>
    <row r="62" spans="2:18" ht="16" x14ac:dyDescent="0.15">
      <c r="G62" s="80"/>
      <c r="H62" s="80"/>
      <c r="M62" s="80"/>
      <c r="N62" s="80"/>
      <c r="O62" s="3" t="s">
        <v>63</v>
      </c>
    </row>
    <row r="63" spans="2:18" ht="16" x14ac:dyDescent="0.15">
      <c r="G63" s="80"/>
      <c r="H63" s="80"/>
      <c r="M63" s="80"/>
      <c r="N63" s="80"/>
      <c r="O63" s="3" t="s">
        <v>69</v>
      </c>
    </row>
    <row r="64" spans="2:18" ht="16" x14ac:dyDescent="0.15">
      <c r="G64" s="80"/>
      <c r="H64" s="80"/>
      <c r="M64" s="80"/>
      <c r="N64" s="80"/>
      <c r="O64" s="3" t="s">
        <v>65</v>
      </c>
    </row>
    <row r="65" spans="7:14" ht="16" x14ac:dyDescent="0.15">
      <c r="G65" s="80"/>
      <c r="H65" s="80"/>
      <c r="M65" s="80"/>
      <c r="N65" s="80"/>
    </row>
    <row r="86" spans="7:14" x14ac:dyDescent="0.15">
      <c r="G86" s="14"/>
      <c r="H86" s="14"/>
      <c r="M86" s="14"/>
      <c r="N86" s="14"/>
    </row>
    <row r="87" spans="7:14" x14ac:dyDescent="0.15">
      <c r="G87" s="14"/>
      <c r="H87" s="14"/>
      <c r="M87" s="14"/>
      <c r="N87" s="14"/>
    </row>
    <row r="88" spans="7:14" x14ac:dyDescent="0.15">
      <c r="G88" s="14"/>
      <c r="H88" s="14"/>
      <c r="M88" s="14"/>
      <c r="N88" s="14"/>
    </row>
    <row r="89" spans="7:14" x14ac:dyDescent="0.15">
      <c r="G89" s="14"/>
      <c r="H89" s="14"/>
      <c r="M89" s="14"/>
      <c r="N89" s="14"/>
    </row>
    <row r="90" spans="7:14" x14ac:dyDescent="0.15">
      <c r="G90" s="14"/>
      <c r="H90" s="14"/>
      <c r="M90" s="14"/>
      <c r="N90" s="14"/>
    </row>
    <row r="91" spans="7:14" x14ac:dyDescent="0.15">
      <c r="G91" s="14"/>
      <c r="H91" s="14"/>
      <c r="M91" s="14"/>
      <c r="N91" s="14"/>
    </row>
    <row r="92" spans="7:14" x14ac:dyDescent="0.15">
      <c r="G92" s="14"/>
      <c r="H92" s="14"/>
      <c r="M92" s="14"/>
      <c r="N92" s="14"/>
    </row>
    <row r="93" spans="7:14" x14ac:dyDescent="0.15">
      <c r="G93" s="14"/>
      <c r="H93" s="14"/>
      <c r="M93" s="14"/>
      <c r="N93" s="14"/>
    </row>
    <row r="94" spans="7:14" x14ac:dyDescent="0.15">
      <c r="G94" s="14"/>
      <c r="H94" s="14"/>
      <c r="M94" s="14"/>
      <c r="N94" s="14"/>
    </row>
    <row r="95" spans="7:14" x14ac:dyDescent="0.15">
      <c r="G95" s="14"/>
      <c r="H95" s="14"/>
      <c r="M95" s="14"/>
      <c r="N95" s="14"/>
    </row>
    <row r="96" spans="7:14" x14ac:dyDescent="0.15">
      <c r="G96" s="14"/>
      <c r="H96" s="14"/>
      <c r="M96" s="14"/>
      <c r="N96" s="14"/>
    </row>
    <row r="97" spans="7:14" x14ac:dyDescent="0.15">
      <c r="G97" s="14"/>
      <c r="H97" s="14"/>
      <c r="M97" s="14"/>
      <c r="N97" s="14"/>
    </row>
    <row r="98" spans="7:14" x14ac:dyDescent="0.15">
      <c r="G98" s="14"/>
      <c r="H98" s="14"/>
      <c r="M98" s="14"/>
      <c r="N98" s="14"/>
    </row>
    <row r="99" spans="7:14" x14ac:dyDescent="0.15">
      <c r="G99" s="14"/>
      <c r="H99" s="14"/>
      <c r="M99" s="14"/>
      <c r="N99" s="14"/>
    </row>
    <row r="100" spans="7:14" x14ac:dyDescent="0.15">
      <c r="G100" s="14"/>
      <c r="H100" s="14"/>
      <c r="M100" s="14"/>
      <c r="N100" s="14"/>
    </row>
    <row r="101" spans="7:14" x14ac:dyDescent="0.15">
      <c r="G101" s="14"/>
      <c r="H101" s="14"/>
      <c r="M101" s="14"/>
      <c r="N101" s="14"/>
    </row>
    <row r="102" spans="7:14" x14ac:dyDescent="0.15">
      <c r="G102" s="14"/>
      <c r="H102" s="14"/>
      <c r="M102" s="14"/>
      <c r="N102" s="14"/>
    </row>
    <row r="103" spans="7:14" x14ac:dyDescent="0.15">
      <c r="G103" s="14"/>
      <c r="H103" s="14"/>
      <c r="M103" s="14"/>
      <c r="N103" s="14"/>
    </row>
    <row r="104" spans="7:14" x14ac:dyDescent="0.15">
      <c r="G104" s="14"/>
      <c r="H104" s="14"/>
      <c r="M104" s="14"/>
      <c r="N104" s="14"/>
    </row>
    <row r="105" spans="7:14" x14ac:dyDescent="0.15">
      <c r="G105" s="14"/>
      <c r="H105" s="14"/>
      <c r="M105" s="14"/>
      <c r="N105" s="14"/>
    </row>
  </sheetData>
  <printOptions horizontalCentered="1"/>
  <pageMargins left="0.7" right="0.2" top="0.75" bottom="0.5" header="0.3" footer="0.3"/>
  <pageSetup scale="85" orientation="landscape" horizontalDpi="1200" verticalDpi="1200" r:id="rId1"/>
  <headerFooter>
    <oddHeader>&amp;C&amp;"Arial,Bold"&amp;16AQUACULTURE WATER QUALITY CRITERIA</oddHeader>
    <oddFooter>&amp;CPage &amp;P of &amp;N&amp;Ras of: Oct 2016</oddFooter>
  </headerFooter>
  <ignoredErrors>
    <ignoredError sqref="C11" numberStoredAsText="1"/>
  </ignoredError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M143"/>
  <sheetViews>
    <sheetView zoomScaleNormal="100" workbookViewId="0">
      <pane xSplit="2" ySplit="2" topLeftCell="C3" activePane="bottomRight" state="frozen"/>
      <selection pane="topRight" activeCell="C1" sqref="C1"/>
      <selection pane="bottomLeft" activeCell="A3" sqref="A3"/>
      <selection pane="bottomRight" activeCell="A3" sqref="A3"/>
    </sheetView>
  </sheetViews>
  <sheetFormatPr baseColWidth="10" defaultColWidth="8.83203125" defaultRowHeight="13" x14ac:dyDescent="0.15"/>
  <cols>
    <col min="1" max="1" width="25" style="3" customWidth="1"/>
    <col min="2" max="2" width="5.5" style="4" bestFit="1" customWidth="1"/>
    <col min="3" max="3" width="8.33203125" style="2" customWidth="1"/>
    <col min="4" max="4" width="2.33203125" style="3" customWidth="1"/>
    <col min="5" max="5" width="9.6640625" style="44" customWidth="1"/>
    <col min="6" max="6" width="10.83203125" style="44" customWidth="1"/>
    <col min="7" max="7" width="11.1640625" style="44" customWidth="1"/>
    <col min="8" max="8" width="9.83203125" style="44" customWidth="1"/>
    <col min="9" max="9" width="10.6640625" style="44" customWidth="1"/>
    <col min="10" max="10" width="11.1640625" style="44" bestFit="1" customWidth="1"/>
    <col min="11" max="11" width="15.5" style="4" customWidth="1"/>
    <col min="12" max="12" width="48.6640625" style="5" bestFit="1" customWidth="1"/>
    <col min="13" max="13" width="4" style="5" customWidth="1"/>
  </cols>
  <sheetData>
    <row r="1" spans="1:13" ht="16" x14ac:dyDescent="0.15">
      <c r="A1" s="55" t="s">
        <v>195</v>
      </c>
      <c r="D1" s="4"/>
      <c r="E1" s="12"/>
      <c r="F1" s="12"/>
      <c r="G1" s="12"/>
      <c r="H1" s="12"/>
      <c r="I1" s="12"/>
    </row>
    <row r="2" spans="1:13" ht="49" x14ac:dyDescent="0.25">
      <c r="A2" s="62"/>
      <c r="B2" s="61" t="s">
        <v>20</v>
      </c>
      <c r="C2" s="61" t="s">
        <v>42</v>
      </c>
      <c r="D2" s="62"/>
      <c r="E2" s="63" t="s">
        <v>225</v>
      </c>
      <c r="F2" s="64" t="s">
        <v>275</v>
      </c>
      <c r="G2" s="64" t="s">
        <v>226</v>
      </c>
      <c r="H2" s="64" t="s">
        <v>496</v>
      </c>
      <c r="I2" s="64" t="s">
        <v>322</v>
      </c>
      <c r="J2" s="161" t="s">
        <v>321</v>
      </c>
      <c r="K2" s="74" t="s">
        <v>273</v>
      </c>
      <c r="L2" s="66" t="s">
        <v>259</v>
      </c>
    </row>
    <row r="3" spans="1:13" ht="16" x14ac:dyDescent="0.25">
      <c r="A3" s="62" t="s">
        <v>212</v>
      </c>
      <c r="B3" s="61"/>
      <c r="C3" s="61"/>
      <c r="D3" s="62"/>
      <c r="E3" s="63"/>
      <c r="F3" s="64"/>
      <c r="G3" s="64"/>
      <c r="H3" s="64"/>
      <c r="I3" s="63"/>
      <c r="J3" s="133"/>
      <c r="K3" s="74"/>
      <c r="L3" s="66"/>
    </row>
    <row r="4" spans="1:13" ht="6.75" customHeight="1" x14ac:dyDescent="0.15">
      <c r="A4" s="99"/>
      <c r="B4" s="100"/>
      <c r="C4" s="89"/>
      <c r="D4" s="99"/>
      <c r="E4" s="101"/>
      <c r="F4" s="101"/>
      <c r="G4" s="101"/>
      <c r="H4" s="101"/>
      <c r="I4" s="101"/>
      <c r="J4" s="139"/>
      <c r="K4" s="88"/>
      <c r="L4" s="91"/>
    </row>
    <row r="5" spans="1:13" ht="13.25" customHeight="1" x14ac:dyDescent="0.15">
      <c r="A5" s="3" t="s">
        <v>28</v>
      </c>
      <c r="B5" s="4" t="s">
        <v>21</v>
      </c>
      <c r="C5" s="194" t="s">
        <v>34</v>
      </c>
      <c r="D5" s="4"/>
      <c r="E5" s="258" t="s">
        <v>51</v>
      </c>
      <c r="F5" s="258" t="s">
        <v>51</v>
      </c>
      <c r="G5" s="12"/>
      <c r="H5" s="258" t="s">
        <v>51</v>
      </c>
      <c r="I5" s="12">
        <v>200</v>
      </c>
      <c r="J5" s="80"/>
    </row>
    <row r="6" spans="1:13" ht="16" x14ac:dyDescent="0.15">
      <c r="A6" s="68" t="s">
        <v>0</v>
      </c>
      <c r="B6" s="59" t="s">
        <v>21</v>
      </c>
      <c r="C6" s="194">
        <v>6</v>
      </c>
      <c r="D6" s="59"/>
      <c r="E6" s="258"/>
      <c r="F6" s="258"/>
      <c r="G6" s="48"/>
      <c r="H6" s="258"/>
      <c r="I6" s="48">
        <v>6</v>
      </c>
      <c r="J6" s="98"/>
      <c r="K6" s="59" t="s">
        <v>231</v>
      </c>
      <c r="L6" s="67"/>
    </row>
    <row r="7" spans="1:13" ht="16" x14ac:dyDescent="0.15">
      <c r="A7" s="3" t="s">
        <v>1</v>
      </c>
      <c r="B7" s="4" t="s">
        <v>21</v>
      </c>
      <c r="C7" s="194">
        <v>10</v>
      </c>
      <c r="D7" s="4"/>
      <c r="E7" s="258"/>
      <c r="F7" s="258"/>
      <c r="G7" s="12">
        <v>50</v>
      </c>
      <c r="H7" s="258"/>
      <c r="I7" s="12">
        <v>10</v>
      </c>
      <c r="J7" s="80">
        <v>10</v>
      </c>
      <c r="K7" s="4" t="s">
        <v>323</v>
      </c>
    </row>
    <row r="8" spans="1:13" ht="16" x14ac:dyDescent="0.15">
      <c r="A8" s="68" t="s">
        <v>2</v>
      </c>
      <c r="B8" s="59" t="s">
        <v>21</v>
      </c>
      <c r="C8" s="194">
        <v>700</v>
      </c>
      <c r="D8" s="59"/>
      <c r="E8" s="258"/>
      <c r="F8" s="258"/>
      <c r="G8" s="48">
        <v>1000</v>
      </c>
      <c r="H8" s="258"/>
      <c r="I8" s="48">
        <v>700</v>
      </c>
      <c r="J8" s="98">
        <v>700</v>
      </c>
      <c r="K8" s="59" t="s">
        <v>323</v>
      </c>
      <c r="L8" s="67"/>
    </row>
    <row r="9" spans="1:13" ht="16" x14ac:dyDescent="0.15">
      <c r="A9" s="3" t="s">
        <v>3</v>
      </c>
      <c r="B9" s="4" t="s">
        <v>21</v>
      </c>
      <c r="C9" s="194" t="s">
        <v>34</v>
      </c>
      <c r="D9" s="4"/>
      <c r="E9" s="258"/>
      <c r="F9" s="258"/>
      <c r="G9" s="12"/>
      <c r="H9" s="258"/>
      <c r="I9" s="12">
        <v>40</v>
      </c>
      <c r="J9" s="80" t="s">
        <v>34</v>
      </c>
    </row>
    <row r="10" spans="1:13" ht="16" x14ac:dyDescent="0.15">
      <c r="A10" s="68" t="s">
        <v>232</v>
      </c>
      <c r="B10" s="59" t="s">
        <v>21</v>
      </c>
      <c r="C10" s="194">
        <v>500</v>
      </c>
      <c r="D10" s="59"/>
      <c r="E10" s="258"/>
      <c r="F10" s="258"/>
      <c r="G10" s="48"/>
      <c r="H10" s="258"/>
      <c r="I10" s="48">
        <v>500</v>
      </c>
      <c r="J10" s="98">
        <v>750</v>
      </c>
      <c r="K10" s="59" t="s">
        <v>231</v>
      </c>
      <c r="L10" s="67"/>
    </row>
    <row r="11" spans="1:13" ht="16" x14ac:dyDescent="0.15">
      <c r="A11" s="3" t="s">
        <v>4</v>
      </c>
      <c r="B11" s="4" t="s">
        <v>21</v>
      </c>
      <c r="C11" s="194">
        <v>3</v>
      </c>
      <c r="D11" s="4"/>
      <c r="E11" s="258"/>
      <c r="F11" s="258"/>
      <c r="G11" s="12">
        <v>5</v>
      </c>
      <c r="H11" s="258"/>
      <c r="I11" s="12">
        <v>10</v>
      </c>
      <c r="J11" s="80">
        <v>3</v>
      </c>
      <c r="K11" s="4" t="s">
        <v>471</v>
      </c>
      <c r="L11" s="5" t="s">
        <v>242</v>
      </c>
    </row>
    <row r="12" spans="1:13" ht="16" x14ac:dyDescent="0.15">
      <c r="A12" s="68" t="s">
        <v>211</v>
      </c>
      <c r="B12" s="59" t="s">
        <v>21</v>
      </c>
      <c r="C12" s="194">
        <v>50</v>
      </c>
      <c r="D12" s="59"/>
      <c r="E12" s="258"/>
      <c r="F12" s="258"/>
      <c r="G12" s="48">
        <v>50</v>
      </c>
      <c r="H12" s="258"/>
      <c r="I12" s="48">
        <v>50</v>
      </c>
      <c r="J12" s="98"/>
      <c r="K12" s="59" t="s">
        <v>243</v>
      </c>
      <c r="L12" s="67"/>
      <c r="M12" s="97"/>
    </row>
    <row r="13" spans="1:13" ht="16" x14ac:dyDescent="0.15">
      <c r="A13" s="3" t="s">
        <v>171</v>
      </c>
      <c r="B13" s="4" t="s">
        <v>21</v>
      </c>
      <c r="C13" s="194">
        <v>10</v>
      </c>
      <c r="D13" s="4"/>
      <c r="E13" s="258"/>
      <c r="F13" s="258"/>
      <c r="G13" s="12"/>
      <c r="H13" s="258"/>
      <c r="I13" s="12"/>
      <c r="J13" s="80">
        <v>10</v>
      </c>
      <c r="K13" s="4" t="s">
        <v>471</v>
      </c>
      <c r="M13" s="97"/>
    </row>
    <row r="14" spans="1:13" ht="16" x14ac:dyDescent="0.15">
      <c r="A14" s="68" t="s">
        <v>6</v>
      </c>
      <c r="B14" s="59" t="s">
        <v>21</v>
      </c>
      <c r="C14" s="194">
        <v>200</v>
      </c>
      <c r="D14" s="59"/>
      <c r="E14" s="258"/>
      <c r="F14" s="258"/>
      <c r="G14" s="48">
        <v>1000</v>
      </c>
      <c r="H14" s="258"/>
      <c r="I14" s="48">
        <v>2000</v>
      </c>
      <c r="J14" s="98" t="s">
        <v>479</v>
      </c>
      <c r="K14" s="59" t="s">
        <v>471</v>
      </c>
      <c r="L14" s="67" t="s">
        <v>242</v>
      </c>
      <c r="M14" s="97"/>
    </row>
    <row r="15" spans="1:13" ht="16" x14ac:dyDescent="0.15">
      <c r="A15" s="3" t="s">
        <v>7</v>
      </c>
      <c r="B15" s="4" t="s">
        <v>21</v>
      </c>
      <c r="C15" s="194">
        <v>300</v>
      </c>
      <c r="D15" s="4"/>
      <c r="E15" s="258"/>
      <c r="F15" s="258"/>
      <c r="G15" s="12">
        <v>300</v>
      </c>
      <c r="H15" s="258"/>
      <c r="I15" s="12">
        <v>300</v>
      </c>
      <c r="J15" s="80">
        <v>1000</v>
      </c>
      <c r="K15" s="4" t="s">
        <v>243</v>
      </c>
    </row>
    <row r="16" spans="1:13" ht="16" x14ac:dyDescent="0.15">
      <c r="A16" s="68" t="s">
        <v>8</v>
      </c>
      <c r="B16" s="59" t="s">
        <v>21</v>
      </c>
      <c r="C16" s="194">
        <v>10</v>
      </c>
      <c r="D16" s="59"/>
      <c r="E16" s="258"/>
      <c r="F16" s="258"/>
      <c r="G16" s="48">
        <v>50</v>
      </c>
      <c r="H16" s="258"/>
      <c r="I16" s="48">
        <v>30</v>
      </c>
      <c r="J16" s="98">
        <v>10</v>
      </c>
      <c r="K16" s="59" t="s">
        <v>471</v>
      </c>
      <c r="L16" s="67"/>
    </row>
    <row r="17" spans="1:13" ht="16" x14ac:dyDescent="0.15">
      <c r="A17" s="3" t="s">
        <v>10</v>
      </c>
      <c r="B17" s="4" t="s">
        <v>21</v>
      </c>
      <c r="C17" s="194">
        <v>100</v>
      </c>
      <c r="D17" s="4"/>
      <c r="E17" s="258"/>
      <c r="F17" s="258"/>
      <c r="G17" s="12">
        <v>100</v>
      </c>
      <c r="H17" s="258"/>
      <c r="I17" s="12">
        <v>100</v>
      </c>
      <c r="J17" s="80">
        <v>200</v>
      </c>
      <c r="K17" s="4" t="s">
        <v>243</v>
      </c>
    </row>
    <row r="18" spans="1:13" ht="16" x14ac:dyDescent="0.15">
      <c r="A18" s="68" t="s">
        <v>11</v>
      </c>
      <c r="B18" s="59" t="s">
        <v>21</v>
      </c>
      <c r="C18" s="194">
        <v>1</v>
      </c>
      <c r="D18" s="59"/>
      <c r="E18" s="258"/>
      <c r="F18" s="258"/>
      <c r="G18" s="48">
        <v>1</v>
      </c>
      <c r="H18" s="258"/>
      <c r="I18" s="48">
        <v>1</v>
      </c>
      <c r="J18" s="98">
        <v>1</v>
      </c>
      <c r="K18" s="59" t="s">
        <v>324</v>
      </c>
      <c r="L18" s="67"/>
    </row>
    <row r="19" spans="1:13" ht="16" x14ac:dyDescent="0.15">
      <c r="A19" s="3" t="s">
        <v>12</v>
      </c>
      <c r="B19" s="4" t="s">
        <v>21</v>
      </c>
      <c r="C19" s="194">
        <v>20</v>
      </c>
      <c r="D19" s="4"/>
      <c r="E19" s="258"/>
      <c r="F19" s="258"/>
      <c r="G19" s="12">
        <v>100</v>
      </c>
      <c r="H19" s="258"/>
      <c r="I19" s="12">
        <v>20</v>
      </c>
      <c r="J19" s="80">
        <v>40</v>
      </c>
      <c r="K19" s="4" t="s">
        <v>231</v>
      </c>
    </row>
    <row r="20" spans="1:13" ht="16" x14ac:dyDescent="0.15">
      <c r="A20" s="68" t="s">
        <v>14</v>
      </c>
      <c r="B20" s="59" t="s">
        <v>21</v>
      </c>
      <c r="C20" s="194">
        <v>10</v>
      </c>
      <c r="D20" s="59"/>
      <c r="E20" s="258"/>
      <c r="F20" s="258"/>
      <c r="G20" s="48">
        <v>10</v>
      </c>
      <c r="H20" s="258"/>
      <c r="I20" s="48">
        <v>10</v>
      </c>
      <c r="J20" s="98">
        <v>10</v>
      </c>
      <c r="K20" s="59" t="s">
        <v>324</v>
      </c>
      <c r="L20" s="67"/>
    </row>
    <row r="21" spans="1:13" ht="16" x14ac:dyDescent="0.15">
      <c r="A21" s="3" t="s">
        <v>15</v>
      </c>
      <c r="B21" s="4" t="s">
        <v>21</v>
      </c>
      <c r="C21" s="194">
        <v>50</v>
      </c>
      <c r="D21" s="4"/>
      <c r="E21" s="258"/>
      <c r="F21" s="258"/>
      <c r="G21" s="12">
        <v>50</v>
      </c>
      <c r="H21" s="258"/>
      <c r="I21" s="12"/>
      <c r="J21" s="80"/>
      <c r="K21" s="4" t="s">
        <v>52</v>
      </c>
    </row>
    <row r="22" spans="1:13" ht="16" x14ac:dyDescent="0.15">
      <c r="A22" s="68" t="s">
        <v>27</v>
      </c>
      <c r="B22" s="59" t="s">
        <v>21</v>
      </c>
      <c r="C22" s="194">
        <v>20</v>
      </c>
      <c r="D22" s="59"/>
      <c r="E22" s="258"/>
      <c r="F22" s="258"/>
      <c r="G22" s="48"/>
      <c r="H22" s="258"/>
      <c r="I22" s="48">
        <v>20</v>
      </c>
      <c r="J22" s="98"/>
      <c r="K22" s="59" t="s">
        <v>231</v>
      </c>
      <c r="L22" s="67"/>
    </row>
    <row r="23" spans="1:13" ht="16" x14ac:dyDescent="0.15">
      <c r="A23" s="3" t="s">
        <v>37</v>
      </c>
      <c r="B23" s="4" t="s">
        <v>21</v>
      </c>
      <c r="C23" s="194">
        <v>100</v>
      </c>
      <c r="D23" s="4"/>
      <c r="E23" s="258"/>
      <c r="F23" s="258"/>
      <c r="G23" s="12"/>
      <c r="H23" s="258"/>
      <c r="I23" s="12">
        <v>100</v>
      </c>
      <c r="J23" s="80"/>
      <c r="K23" s="4" t="s">
        <v>231</v>
      </c>
    </row>
    <row r="24" spans="1:13" ht="16" x14ac:dyDescent="0.15">
      <c r="A24" s="68" t="s">
        <v>19</v>
      </c>
      <c r="B24" s="59" t="s">
        <v>21</v>
      </c>
      <c r="C24" s="194">
        <v>2000</v>
      </c>
      <c r="D24" s="59"/>
      <c r="E24" s="258"/>
      <c r="F24" s="258"/>
      <c r="G24" s="48"/>
      <c r="H24" s="258"/>
      <c r="I24" s="48">
        <v>3000</v>
      </c>
      <c r="J24" s="98">
        <v>2000</v>
      </c>
      <c r="K24" s="59" t="s">
        <v>471</v>
      </c>
      <c r="L24" s="67"/>
    </row>
    <row r="25" spans="1:13" x14ac:dyDescent="0.15">
      <c r="D25" s="4"/>
      <c r="E25" s="12"/>
      <c r="F25" s="169"/>
      <c r="G25" s="169"/>
      <c r="H25" s="169"/>
      <c r="I25" s="169"/>
      <c r="J25" s="169"/>
    </row>
    <row r="26" spans="1:13" ht="16" x14ac:dyDescent="0.25">
      <c r="A26" s="60" t="s">
        <v>337</v>
      </c>
      <c r="B26" s="61"/>
      <c r="C26" s="61"/>
      <c r="D26" s="62"/>
      <c r="E26" s="63"/>
      <c r="F26" s="64"/>
      <c r="G26" s="63"/>
      <c r="H26" s="64"/>
      <c r="I26" s="63"/>
      <c r="J26" s="133"/>
      <c r="K26" s="74"/>
      <c r="L26" s="66"/>
    </row>
    <row r="27" spans="1:13" ht="6.75" customHeight="1" x14ac:dyDescent="0.15">
      <c r="A27" s="99"/>
      <c r="B27" s="100"/>
      <c r="C27" s="89"/>
      <c r="D27" s="99"/>
      <c r="E27" s="101"/>
      <c r="F27" s="101"/>
      <c r="G27" s="101"/>
      <c r="H27" s="101"/>
      <c r="I27" s="101"/>
      <c r="J27" s="139"/>
      <c r="K27" s="88"/>
      <c r="L27" s="91"/>
    </row>
    <row r="28" spans="1:13" ht="16" x14ac:dyDescent="0.15">
      <c r="A28" s="1" t="s">
        <v>233</v>
      </c>
      <c r="B28" s="4" t="s">
        <v>22</v>
      </c>
      <c r="C28" s="194">
        <v>0.06</v>
      </c>
      <c r="D28" s="2"/>
      <c r="E28" s="12"/>
      <c r="F28" s="2"/>
      <c r="G28" s="156">
        <f>0.01</f>
        <v>0.01</v>
      </c>
      <c r="H28" s="12"/>
      <c r="I28" s="12"/>
      <c r="J28" s="156">
        <v>0.06</v>
      </c>
      <c r="K28" s="4" t="s">
        <v>471</v>
      </c>
      <c r="L28" s="111" t="s">
        <v>242</v>
      </c>
    </row>
    <row r="29" spans="1:13" ht="16" x14ac:dyDescent="0.15">
      <c r="A29" s="68" t="s">
        <v>240</v>
      </c>
      <c r="B29" s="58" t="s">
        <v>22</v>
      </c>
      <c r="C29" s="194" t="s">
        <v>34</v>
      </c>
      <c r="D29" s="190"/>
      <c r="E29" s="58">
        <v>1</v>
      </c>
      <c r="F29" s="48"/>
      <c r="G29" s="48"/>
      <c r="H29" s="48"/>
      <c r="I29" s="48"/>
      <c r="J29" s="98"/>
      <c r="K29" s="59"/>
      <c r="L29" s="49" t="s">
        <v>368</v>
      </c>
      <c r="M29" s="3"/>
    </row>
    <row r="30" spans="1:13" ht="16" x14ac:dyDescent="0.15">
      <c r="A30" s="3" t="s">
        <v>67</v>
      </c>
      <c r="B30" s="2" t="s">
        <v>22</v>
      </c>
      <c r="C30" s="194">
        <v>250</v>
      </c>
      <c r="D30" s="4"/>
      <c r="E30" s="12"/>
      <c r="F30" s="12"/>
      <c r="G30" s="12">
        <v>400</v>
      </c>
      <c r="H30" s="12"/>
      <c r="I30" s="12"/>
      <c r="J30" s="80">
        <v>250</v>
      </c>
      <c r="K30" s="4" t="s">
        <v>471</v>
      </c>
      <c r="M30" s="45"/>
    </row>
    <row r="31" spans="1:13" ht="16" x14ac:dyDescent="0.15">
      <c r="A31" s="68" t="s">
        <v>36</v>
      </c>
      <c r="B31" s="59" t="s">
        <v>21</v>
      </c>
      <c r="C31" s="194">
        <v>8</v>
      </c>
      <c r="D31" s="59"/>
      <c r="E31" s="48"/>
      <c r="F31" s="48"/>
      <c r="G31" s="48">
        <v>100</v>
      </c>
      <c r="H31" s="48"/>
      <c r="I31" s="48">
        <v>8</v>
      </c>
      <c r="J31" s="98">
        <v>70</v>
      </c>
      <c r="K31" s="59" t="s">
        <v>231</v>
      </c>
      <c r="L31" s="49"/>
    </row>
    <row r="32" spans="1:13" ht="16" x14ac:dyDescent="0.15">
      <c r="A32" s="3" t="s">
        <v>53</v>
      </c>
      <c r="B32" s="4" t="s">
        <v>22</v>
      </c>
      <c r="C32" s="195">
        <v>500</v>
      </c>
      <c r="D32"/>
      <c r="E32" s="12"/>
      <c r="F32" s="12"/>
      <c r="G32" s="12">
        <v>500</v>
      </c>
      <c r="H32" s="12"/>
      <c r="I32" s="12"/>
      <c r="J32" s="80"/>
      <c r="K32" s="4" t="s">
        <v>52</v>
      </c>
      <c r="L32"/>
      <c r="M32"/>
    </row>
    <row r="33" spans="1:13" ht="16" x14ac:dyDescent="0.15">
      <c r="A33" s="68" t="s">
        <v>234</v>
      </c>
      <c r="B33" s="59" t="s">
        <v>21</v>
      </c>
      <c r="C33" s="194">
        <v>50</v>
      </c>
      <c r="D33" s="59"/>
      <c r="E33" s="48"/>
      <c r="F33" s="48"/>
      <c r="G33" s="48">
        <v>50</v>
      </c>
      <c r="H33" s="48"/>
      <c r="I33" s="48">
        <v>50</v>
      </c>
      <c r="J33" s="98"/>
      <c r="K33" s="59" t="s">
        <v>243</v>
      </c>
      <c r="L33" s="49"/>
    </row>
    <row r="34" spans="1:13" ht="16" x14ac:dyDescent="0.15">
      <c r="A34" s="47" t="s">
        <v>340</v>
      </c>
      <c r="B34" s="4" t="s">
        <v>22</v>
      </c>
      <c r="C34" s="194">
        <v>2.2999999999999998</v>
      </c>
      <c r="D34" s="9"/>
      <c r="E34" s="12"/>
      <c r="F34" s="12"/>
      <c r="G34" s="94">
        <f>10*0.226</f>
        <v>2.2600000000000002</v>
      </c>
      <c r="H34" s="12"/>
      <c r="I34" s="94">
        <f>10*0.226</f>
        <v>2.2600000000000002</v>
      </c>
      <c r="J34" s="80">
        <v>7</v>
      </c>
      <c r="K34" s="4" t="s">
        <v>243</v>
      </c>
      <c r="L34" s="3"/>
      <c r="M34" s="3"/>
    </row>
    <row r="35" spans="1:13" ht="16" x14ac:dyDescent="0.15">
      <c r="A35" s="104" t="s">
        <v>341</v>
      </c>
      <c r="B35" s="59" t="s">
        <v>22</v>
      </c>
      <c r="C35" s="194">
        <v>0.3</v>
      </c>
      <c r="D35" s="59"/>
      <c r="E35" s="48"/>
      <c r="F35" s="48"/>
      <c r="G35" s="196">
        <f>1*0.305</f>
        <v>0.30499999999999999</v>
      </c>
      <c r="H35" s="48"/>
      <c r="I35" s="196">
        <f>1*0.305</f>
        <v>0.30499999999999999</v>
      </c>
      <c r="J35" s="98"/>
      <c r="K35" s="59" t="s">
        <v>243</v>
      </c>
      <c r="L35" s="49"/>
      <c r="M35" s="13"/>
    </row>
    <row r="36" spans="1:13" ht="16" x14ac:dyDescent="0.15">
      <c r="A36" s="47" t="s">
        <v>222</v>
      </c>
      <c r="B36" s="4" t="s">
        <v>23</v>
      </c>
      <c r="C36" s="194" t="s">
        <v>35</v>
      </c>
      <c r="D36" s="9"/>
      <c r="E36" s="12" t="s">
        <v>39</v>
      </c>
      <c r="F36" s="12" t="s">
        <v>276</v>
      </c>
      <c r="G36" s="12" t="s">
        <v>35</v>
      </c>
      <c r="H36" s="12" t="s">
        <v>35</v>
      </c>
      <c r="I36" s="12" t="s">
        <v>39</v>
      </c>
      <c r="J36" s="80" t="s">
        <v>35</v>
      </c>
      <c r="K36" s="4" t="s">
        <v>369</v>
      </c>
      <c r="L36" s="3"/>
      <c r="M36" s="3"/>
    </row>
    <row r="37" spans="1:13" ht="16" x14ac:dyDescent="0.15">
      <c r="A37" s="49" t="s">
        <v>215</v>
      </c>
      <c r="B37" s="58" t="s">
        <v>22</v>
      </c>
      <c r="C37" s="194">
        <v>2.5000000000000001E-2</v>
      </c>
      <c r="D37" s="59"/>
      <c r="E37" s="48"/>
      <c r="F37" s="48"/>
      <c r="G37" s="196"/>
      <c r="H37" s="48"/>
      <c r="I37" s="196"/>
      <c r="J37" s="98">
        <v>2.5000000000000001E-2</v>
      </c>
      <c r="K37" s="59" t="s">
        <v>242</v>
      </c>
      <c r="L37" s="49" t="s">
        <v>484</v>
      </c>
      <c r="M37" s="13"/>
    </row>
    <row r="38" spans="1:13" ht="16" x14ac:dyDescent="0.15">
      <c r="A38" s="47" t="s">
        <v>17</v>
      </c>
      <c r="B38" s="4" t="s">
        <v>22</v>
      </c>
      <c r="C38" s="194">
        <v>250</v>
      </c>
      <c r="D38" s="9"/>
      <c r="E38" s="12"/>
      <c r="F38" s="12"/>
      <c r="G38" s="12">
        <v>400</v>
      </c>
      <c r="H38" s="12"/>
      <c r="I38" s="12"/>
      <c r="J38" s="80">
        <v>250</v>
      </c>
      <c r="K38" s="4" t="s">
        <v>471</v>
      </c>
      <c r="L38" s="3" t="s">
        <v>242</v>
      </c>
      <c r="M38" s="3"/>
    </row>
    <row r="39" spans="1:13" ht="16" x14ac:dyDescent="0.15">
      <c r="A39" s="104" t="s">
        <v>29</v>
      </c>
      <c r="B39" s="59" t="s">
        <v>22</v>
      </c>
      <c r="C39" s="194">
        <v>1000</v>
      </c>
      <c r="D39" s="59"/>
      <c r="E39" s="48"/>
      <c r="F39" s="48"/>
      <c r="G39" s="196">
        <v>1000</v>
      </c>
      <c r="H39" s="48"/>
      <c r="I39" s="196"/>
      <c r="J39" s="98"/>
      <c r="K39" s="59" t="s">
        <v>52</v>
      </c>
      <c r="L39" s="49"/>
      <c r="M39" s="13"/>
    </row>
    <row r="40" spans="1:13" ht="16" x14ac:dyDescent="0.15">
      <c r="A40" s="47" t="s">
        <v>214</v>
      </c>
      <c r="B40" s="4" t="s">
        <v>22</v>
      </c>
      <c r="C40" s="194">
        <v>30</v>
      </c>
      <c r="D40" s="9"/>
      <c r="E40" s="12">
        <v>30</v>
      </c>
      <c r="F40" s="12"/>
      <c r="G40" s="12"/>
      <c r="H40" s="12"/>
      <c r="I40" s="12"/>
      <c r="J40" s="80">
        <v>65</v>
      </c>
      <c r="K40" s="4" t="s">
        <v>46</v>
      </c>
      <c r="L40" s="3"/>
      <c r="M40" s="3"/>
    </row>
    <row r="41" spans="1:13" ht="13.25" customHeight="1" x14ac:dyDescent="0.15">
      <c r="D41" s="5"/>
      <c r="E41" s="14"/>
      <c r="F41" s="14"/>
      <c r="G41" s="14"/>
      <c r="H41" s="14"/>
      <c r="I41" s="46"/>
      <c r="J41" s="78"/>
    </row>
    <row r="42" spans="1:13" ht="13.25" customHeight="1" x14ac:dyDescent="0.15">
      <c r="A42" s="7" t="s">
        <v>32</v>
      </c>
      <c r="D42" s="4"/>
      <c r="E42" s="12"/>
      <c r="F42" s="12"/>
      <c r="G42" s="12"/>
      <c r="H42" s="12"/>
      <c r="I42" s="12"/>
      <c r="J42" s="80"/>
    </row>
    <row r="43" spans="1:13" ht="16" x14ac:dyDescent="0.15">
      <c r="A43" s="10" t="s">
        <v>452</v>
      </c>
      <c r="F43" s="14"/>
      <c r="G43" s="14"/>
      <c r="H43" s="14"/>
      <c r="I43" s="14"/>
      <c r="J43" s="82"/>
    </row>
    <row r="44" spans="1:13" ht="16" x14ac:dyDescent="0.15">
      <c r="A44" s="10" t="s">
        <v>453</v>
      </c>
      <c r="F44" s="14"/>
      <c r="G44" s="14"/>
      <c r="H44" s="14"/>
      <c r="I44" s="14"/>
      <c r="J44" s="82"/>
    </row>
    <row r="45" spans="1:13" ht="16" x14ac:dyDescent="0.15">
      <c r="A45" s="10" t="s">
        <v>449</v>
      </c>
      <c r="F45" s="14"/>
      <c r="G45" s="14"/>
      <c r="H45" s="14"/>
      <c r="I45" s="14"/>
      <c r="J45" s="82"/>
    </row>
    <row r="46" spans="1:13" ht="16" x14ac:dyDescent="0.15">
      <c r="A46" s="10" t="s">
        <v>465</v>
      </c>
      <c r="F46" s="14"/>
      <c r="G46" s="14"/>
      <c r="H46" s="14"/>
      <c r="I46" s="14"/>
      <c r="J46" s="82"/>
    </row>
    <row r="47" spans="1:13" ht="16" x14ac:dyDescent="0.15">
      <c r="A47" s="3" t="s">
        <v>454</v>
      </c>
      <c r="C47" s="10"/>
      <c r="J47" s="83"/>
    </row>
    <row r="48" spans="1:13" s="140" customFormat="1" ht="17" x14ac:dyDescent="0.15">
      <c r="A48" s="160" t="s">
        <v>432</v>
      </c>
      <c r="B48" s="93"/>
      <c r="C48" s="111"/>
      <c r="D48" s="111"/>
      <c r="E48" s="111"/>
      <c r="F48" s="111"/>
      <c r="G48" s="111"/>
      <c r="H48" s="111"/>
      <c r="I48" s="105"/>
      <c r="J48" s="105"/>
      <c r="K48" s="93"/>
      <c r="L48" s="111"/>
      <c r="M48" s="111"/>
    </row>
    <row r="49" spans="2:11" ht="16" x14ac:dyDescent="0.15">
      <c r="C49" s="10"/>
      <c r="J49" s="83"/>
    </row>
    <row r="50" spans="2:11" ht="16" x14ac:dyDescent="0.15">
      <c r="B50" s="2"/>
      <c r="C50" s="10"/>
      <c r="J50" s="83"/>
    </row>
    <row r="51" spans="2:11" ht="16" x14ac:dyDescent="0.15">
      <c r="B51" s="2"/>
      <c r="J51" s="83"/>
      <c r="K51" s="43" t="s">
        <v>55</v>
      </c>
    </row>
    <row r="52" spans="2:11" ht="16" x14ac:dyDescent="0.15">
      <c r="J52" s="83"/>
      <c r="K52" s="3" t="s">
        <v>58</v>
      </c>
    </row>
    <row r="53" spans="2:11" ht="16" x14ac:dyDescent="0.15">
      <c r="J53" s="83"/>
      <c r="K53" s="3" t="s">
        <v>190</v>
      </c>
    </row>
    <row r="54" spans="2:11" ht="16" x14ac:dyDescent="0.15">
      <c r="J54" s="83"/>
      <c r="K54" s="3" t="s">
        <v>59</v>
      </c>
    </row>
    <row r="55" spans="2:11" ht="16" x14ac:dyDescent="0.15">
      <c r="J55" s="83"/>
      <c r="K55" s="3" t="s">
        <v>56</v>
      </c>
    </row>
    <row r="56" spans="2:11" ht="16" x14ac:dyDescent="0.15">
      <c r="J56" s="83"/>
      <c r="K56" s="3" t="s">
        <v>60</v>
      </c>
    </row>
    <row r="57" spans="2:11" ht="16" x14ac:dyDescent="0.15">
      <c r="B57" s="6"/>
      <c r="J57" s="83"/>
      <c r="K57" s="3" t="s">
        <v>61</v>
      </c>
    </row>
    <row r="58" spans="2:11" ht="16" x14ac:dyDescent="0.15">
      <c r="J58" s="83"/>
      <c r="K58" s="3" t="s">
        <v>62</v>
      </c>
    </row>
    <row r="59" spans="2:11" ht="16" x14ac:dyDescent="0.15">
      <c r="J59" s="83"/>
      <c r="K59" s="3" t="s">
        <v>57</v>
      </c>
    </row>
    <row r="60" spans="2:11" ht="16" x14ac:dyDescent="0.15">
      <c r="J60" s="83"/>
      <c r="K60" s="3" t="s">
        <v>64</v>
      </c>
    </row>
    <row r="61" spans="2:11" ht="16" x14ac:dyDescent="0.15">
      <c r="J61" s="83"/>
      <c r="K61" s="3" t="s">
        <v>66</v>
      </c>
    </row>
    <row r="62" spans="2:11" ht="16" x14ac:dyDescent="0.15">
      <c r="J62" s="83"/>
      <c r="K62" s="3" t="s">
        <v>373</v>
      </c>
    </row>
    <row r="63" spans="2:11" ht="16" x14ac:dyDescent="0.15">
      <c r="J63" s="83"/>
      <c r="K63" s="3" t="s">
        <v>376</v>
      </c>
    </row>
    <row r="64" spans="2:11" ht="16" x14ac:dyDescent="0.15">
      <c r="J64" s="83"/>
      <c r="K64" s="3" t="s">
        <v>63</v>
      </c>
    </row>
    <row r="65" spans="10:11" ht="16" x14ac:dyDescent="0.15">
      <c r="J65" s="83"/>
      <c r="K65" s="3" t="s">
        <v>69</v>
      </c>
    </row>
    <row r="66" spans="10:11" ht="16" x14ac:dyDescent="0.15">
      <c r="J66" s="83"/>
      <c r="K66" s="3" t="s">
        <v>65</v>
      </c>
    </row>
    <row r="67" spans="10:11" ht="16" x14ac:dyDescent="0.15">
      <c r="J67" s="83"/>
    </row>
    <row r="68" spans="10:11" ht="16" x14ac:dyDescent="0.15">
      <c r="J68" s="83"/>
    </row>
    <row r="69" spans="10:11" ht="16" x14ac:dyDescent="0.15">
      <c r="J69" s="83"/>
    </row>
    <row r="70" spans="10:11" ht="16" x14ac:dyDescent="0.15">
      <c r="J70" s="83"/>
    </row>
    <row r="71" spans="10:11" ht="16" x14ac:dyDescent="0.15">
      <c r="J71" s="83"/>
    </row>
    <row r="72" spans="10:11" ht="16" x14ac:dyDescent="0.15">
      <c r="J72" s="83"/>
    </row>
    <row r="73" spans="10:11" ht="16" x14ac:dyDescent="0.15">
      <c r="J73" s="83"/>
    </row>
    <row r="74" spans="10:11" ht="16" x14ac:dyDescent="0.15">
      <c r="J74" s="83"/>
    </row>
    <row r="75" spans="10:11" ht="16" x14ac:dyDescent="0.15">
      <c r="J75" s="83"/>
    </row>
    <row r="76" spans="10:11" ht="16" x14ac:dyDescent="0.15">
      <c r="J76" s="83"/>
    </row>
    <row r="77" spans="10:11" ht="16" x14ac:dyDescent="0.15">
      <c r="J77" s="83"/>
    </row>
    <row r="78" spans="10:11" ht="16" x14ac:dyDescent="0.15">
      <c r="J78" s="83"/>
    </row>
    <row r="79" spans="10:11" ht="16" x14ac:dyDescent="0.15">
      <c r="J79" s="83"/>
    </row>
    <row r="80" spans="10:11" ht="16" x14ac:dyDescent="0.15">
      <c r="J80" s="83"/>
    </row>
    <row r="81" spans="10:10" ht="16" x14ac:dyDescent="0.15">
      <c r="J81" s="83"/>
    </row>
    <row r="82" spans="10:10" ht="16" x14ac:dyDescent="0.15">
      <c r="J82" s="83"/>
    </row>
    <row r="83" spans="10:10" ht="16" x14ac:dyDescent="0.15">
      <c r="J83" s="83"/>
    </row>
    <row r="84" spans="10:10" ht="16" x14ac:dyDescent="0.15">
      <c r="J84" s="83"/>
    </row>
    <row r="85" spans="10:10" ht="16" x14ac:dyDescent="0.15">
      <c r="J85" s="83"/>
    </row>
    <row r="86" spans="10:10" ht="16" x14ac:dyDescent="0.15">
      <c r="J86" s="83"/>
    </row>
    <row r="87" spans="10:10" ht="16" x14ac:dyDescent="0.15">
      <c r="J87" s="83"/>
    </row>
    <row r="88" spans="10:10" ht="16" x14ac:dyDescent="0.15">
      <c r="J88" s="83"/>
    </row>
    <row r="89" spans="10:10" ht="16" x14ac:dyDescent="0.15">
      <c r="J89" s="83"/>
    </row>
    <row r="90" spans="10:10" ht="16" x14ac:dyDescent="0.15">
      <c r="J90" s="83"/>
    </row>
    <row r="91" spans="10:10" ht="16" x14ac:dyDescent="0.15">
      <c r="J91" s="83"/>
    </row>
    <row r="92" spans="10:10" ht="16" x14ac:dyDescent="0.15">
      <c r="J92" s="83"/>
    </row>
    <row r="93" spans="10:10" ht="16" x14ac:dyDescent="0.15">
      <c r="J93" s="83"/>
    </row>
    <row r="94" spans="10:10" ht="16" x14ac:dyDescent="0.15">
      <c r="J94" s="83"/>
    </row>
    <row r="95" spans="10:10" ht="16" x14ac:dyDescent="0.15">
      <c r="J95" s="83"/>
    </row>
    <row r="96" spans="10:10" ht="16" x14ac:dyDescent="0.15">
      <c r="J96" s="83"/>
    </row>
    <row r="97" spans="10:10" ht="16" x14ac:dyDescent="0.15">
      <c r="J97" s="83"/>
    </row>
    <row r="98" spans="10:10" ht="16" x14ac:dyDescent="0.15">
      <c r="J98" s="83"/>
    </row>
    <row r="99" spans="10:10" ht="16" x14ac:dyDescent="0.15">
      <c r="J99" s="83"/>
    </row>
    <row r="100" spans="10:10" ht="16" x14ac:dyDescent="0.15">
      <c r="J100" s="83"/>
    </row>
    <row r="101" spans="10:10" ht="16" x14ac:dyDescent="0.15">
      <c r="J101" s="83"/>
    </row>
    <row r="102" spans="10:10" ht="16" x14ac:dyDescent="0.15">
      <c r="J102" s="83"/>
    </row>
    <row r="103" spans="10:10" ht="16" x14ac:dyDescent="0.15">
      <c r="J103" s="83"/>
    </row>
    <row r="104" spans="10:10" ht="16" x14ac:dyDescent="0.15">
      <c r="J104" s="83"/>
    </row>
    <row r="105" spans="10:10" ht="16" x14ac:dyDescent="0.15">
      <c r="J105" s="83"/>
    </row>
    <row r="106" spans="10:10" ht="16" x14ac:dyDescent="0.15">
      <c r="J106" s="83"/>
    </row>
    <row r="107" spans="10:10" ht="16" x14ac:dyDescent="0.15">
      <c r="J107" s="83"/>
    </row>
    <row r="108" spans="10:10" ht="16" x14ac:dyDescent="0.15">
      <c r="J108" s="83"/>
    </row>
    <row r="109" spans="10:10" ht="16" x14ac:dyDescent="0.15">
      <c r="J109" s="83"/>
    </row>
    <row r="110" spans="10:10" ht="16" x14ac:dyDescent="0.15">
      <c r="J110" s="83"/>
    </row>
    <row r="111" spans="10:10" ht="16" x14ac:dyDescent="0.15">
      <c r="J111" s="83"/>
    </row>
    <row r="112" spans="10:10" ht="16" x14ac:dyDescent="0.15">
      <c r="J112" s="83"/>
    </row>
    <row r="113" spans="10:10" ht="16" x14ac:dyDescent="0.15">
      <c r="J113" s="83"/>
    </row>
    <row r="114" spans="10:10" ht="16" x14ac:dyDescent="0.15">
      <c r="J114" s="83"/>
    </row>
    <row r="115" spans="10:10" ht="16" x14ac:dyDescent="0.15">
      <c r="J115" s="83"/>
    </row>
    <row r="116" spans="10:10" ht="16" x14ac:dyDescent="0.15">
      <c r="J116" s="83"/>
    </row>
    <row r="117" spans="10:10" ht="16" x14ac:dyDescent="0.15">
      <c r="J117" s="83"/>
    </row>
    <row r="118" spans="10:10" ht="16" x14ac:dyDescent="0.15">
      <c r="J118" s="83"/>
    </row>
    <row r="119" spans="10:10" ht="16" x14ac:dyDescent="0.15">
      <c r="J119" s="83"/>
    </row>
    <row r="120" spans="10:10" ht="16" x14ac:dyDescent="0.15">
      <c r="J120" s="83"/>
    </row>
    <row r="121" spans="10:10" ht="16" x14ac:dyDescent="0.15">
      <c r="J121" s="83"/>
    </row>
    <row r="122" spans="10:10" ht="16" x14ac:dyDescent="0.15">
      <c r="J122" s="83"/>
    </row>
    <row r="123" spans="10:10" ht="16" x14ac:dyDescent="0.15">
      <c r="J123" s="83"/>
    </row>
    <row r="124" spans="10:10" ht="16" x14ac:dyDescent="0.15">
      <c r="J124" s="83"/>
    </row>
    <row r="125" spans="10:10" ht="16" x14ac:dyDescent="0.15">
      <c r="J125" s="83"/>
    </row>
    <row r="126" spans="10:10" ht="16" x14ac:dyDescent="0.15">
      <c r="J126" s="83"/>
    </row>
    <row r="127" spans="10:10" ht="16" x14ac:dyDescent="0.15">
      <c r="J127" s="83"/>
    </row>
    <row r="128" spans="10:10" ht="16" x14ac:dyDescent="0.15">
      <c r="J128" s="83"/>
    </row>
    <row r="129" spans="10:10" ht="16" x14ac:dyDescent="0.15">
      <c r="J129" s="83"/>
    </row>
    <row r="130" spans="10:10" ht="16" x14ac:dyDescent="0.15">
      <c r="J130" s="83"/>
    </row>
    <row r="131" spans="10:10" ht="16" x14ac:dyDescent="0.15">
      <c r="J131" s="83"/>
    </row>
    <row r="132" spans="10:10" ht="16" x14ac:dyDescent="0.15">
      <c r="J132" s="83"/>
    </row>
    <row r="133" spans="10:10" ht="16" x14ac:dyDescent="0.15">
      <c r="J133" s="83"/>
    </row>
    <row r="134" spans="10:10" ht="16" x14ac:dyDescent="0.15">
      <c r="J134" s="83"/>
    </row>
    <row r="135" spans="10:10" ht="16" x14ac:dyDescent="0.15">
      <c r="J135" s="83"/>
    </row>
    <row r="136" spans="10:10" ht="16" x14ac:dyDescent="0.15">
      <c r="J136" s="83"/>
    </row>
    <row r="137" spans="10:10" ht="16" x14ac:dyDescent="0.15">
      <c r="J137" s="83"/>
    </row>
    <row r="138" spans="10:10" ht="16" x14ac:dyDescent="0.15">
      <c r="J138" s="83"/>
    </row>
    <row r="139" spans="10:10" ht="16" x14ac:dyDescent="0.15">
      <c r="J139" s="83"/>
    </row>
    <row r="140" spans="10:10" ht="16" x14ac:dyDescent="0.15">
      <c r="J140" s="83"/>
    </row>
    <row r="141" spans="10:10" ht="16" x14ac:dyDescent="0.15">
      <c r="J141" s="83"/>
    </row>
    <row r="142" spans="10:10" ht="16" x14ac:dyDescent="0.15">
      <c r="J142" s="83"/>
    </row>
    <row r="143" spans="10:10" ht="16" x14ac:dyDescent="0.15">
      <c r="J143" s="83"/>
    </row>
  </sheetData>
  <mergeCells count="3">
    <mergeCell ref="F5:F24"/>
    <mergeCell ref="E5:E24"/>
    <mergeCell ref="H5:H24"/>
  </mergeCells>
  <printOptions horizontalCentered="1"/>
  <pageMargins left="0.75" right="0.2" top="0.75" bottom="0.5" header="0.3" footer="0.3"/>
  <pageSetup scale="98" orientation="landscape" horizontalDpi="1200" verticalDpi="1200" r:id="rId1"/>
  <headerFooter>
    <oddHeader>&amp;C&amp;"Arial,Bold"&amp;16RECREATIONAL WATER QUALITY CRITERIA</oddHeader>
    <oddFooter>&amp;CPage &amp;P of &amp;N&amp;Ras of: Oct 2016</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BACKGROUND</vt:lpstr>
      <vt:lpstr>Criteria Protective of All IRMA</vt:lpstr>
      <vt:lpstr>Criteria by Designated WaterUse</vt:lpstr>
      <vt:lpstr>Fresh Water Aquatic</vt:lpstr>
      <vt:lpstr>Marine Aquatic</vt:lpstr>
      <vt:lpstr>Drinking Water &amp; Human Health</vt:lpstr>
      <vt:lpstr>Ag &amp; Irrigation</vt:lpstr>
      <vt:lpstr>Aquaculture</vt:lpstr>
      <vt:lpstr>Recreational</vt:lpstr>
      <vt:lpstr>Industrial</vt:lpstr>
      <vt:lpstr>USEPA Hardness-Dependent Metals</vt:lpstr>
      <vt:lpstr>USEPA Ammonia</vt:lpstr>
      <vt:lpstr>CCME Zinc Eqn</vt:lpstr>
      <vt:lpstr>'Ag &amp; Irrigation'!Print_Area</vt:lpstr>
      <vt:lpstr>Aquaculture!Print_Area</vt:lpstr>
      <vt:lpstr>'Criteria by Designated WaterUse'!Print_Area</vt:lpstr>
      <vt:lpstr>'Criteria Protective of All IRMA'!Print_Area</vt:lpstr>
      <vt:lpstr>'Drinking Water &amp; Human Health'!Print_Area</vt:lpstr>
      <vt:lpstr>'Fresh Water Aquatic'!Print_Area</vt:lpstr>
      <vt:lpstr>Industrial!Print_Area</vt:lpstr>
      <vt:lpstr>'Marine Aquatic'!Print_Area</vt:lpstr>
      <vt:lpstr>Recreational!Print_Area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IRMA Standard v2.0 DRAFT 2 - Water Quality Detailed Criteria</dc:title>
  <dc:subject/>
  <dc:creator>IRMA - Initiative for Responsible Mining Assurance</dc:creator>
  <cp:keywords/>
  <dc:description/>
  <cp:lastModifiedBy>Pierre Petit-De Pasquale</cp:lastModifiedBy>
  <cp:lastPrinted>2016-12-05T21:25:30Z</cp:lastPrinted>
  <dcterms:created xsi:type="dcterms:W3CDTF">2013-08-14T20:19:37Z</dcterms:created>
  <dcterms:modified xsi:type="dcterms:W3CDTF">2026-01-09T13:33:27Z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1266140439</vt:i4>
  </property>
  <property fmtid="{D5CDD505-2E9C-101B-9397-08002B2CF9AE}" pid="3" name="_NewReviewCycle">
    <vt:lpwstr/>
  </property>
  <property fmtid="{D5CDD505-2E9C-101B-9397-08002B2CF9AE}" pid="4" name="_EmailSubject">
    <vt:lpwstr>IRMA Standard 2.0 Water Quality Criteria</vt:lpwstr>
  </property>
  <property fmtid="{D5CDD505-2E9C-101B-9397-08002B2CF9AE}" pid="5" name="_AuthorEmail">
    <vt:lpwstr>dchambers@csp2.org</vt:lpwstr>
  </property>
  <property fmtid="{D5CDD505-2E9C-101B-9397-08002B2CF9AE}" pid="6" name="_AuthorEmailDisplayName">
    <vt:lpwstr>David Chambers</vt:lpwstr>
  </property>
  <property fmtid="{D5CDD505-2E9C-101B-9397-08002B2CF9AE}" pid="7" name="_PreviousAdHocReviewCycleID">
    <vt:i4>-75102833</vt:i4>
  </property>
</Properties>
</file>